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'прил.1'!$A$1:$AP$26</definedName>
    <definedName name="_xlnm.Print_Area" localSheetId="1">'прил.2'!$A$1:$Q$24</definedName>
    <definedName name="_xlnm.Print_Area" localSheetId="2">'прил.3'!$A$1:$U$32</definedName>
    <definedName name="_xlnm.Print_Area" localSheetId="3">'прил.4'!$A$1:$T$34</definedName>
    <definedName name="_xlnm.Print_Area" localSheetId="4">'прил.5'!$A$1:$F$72</definedName>
  </definedNames>
  <calcPr fullCalcOnLoad="1"/>
</workbook>
</file>

<file path=xl/sharedStrings.xml><?xml version="1.0" encoding="utf-8"?>
<sst xmlns="http://schemas.openxmlformats.org/spreadsheetml/2006/main" count="392" uniqueCount="220">
  <si>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</si>
  <si>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</si>
  <si>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</si>
  <si>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</si>
  <si>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</si>
  <si>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</si>
  <si>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</si>
  <si>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</si>
  <si>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</si>
  <si>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</si>
  <si>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</si>
  <si>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</si>
  <si>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</si>
  <si>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</si>
  <si>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</si>
  <si>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</si>
  <si>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</si>
  <si>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</si>
  <si>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</si>
  <si>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</si>
  <si>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</si>
  <si>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</si>
  <si>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</si>
  <si>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</si>
  <si>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</si>
  <si>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</si>
  <si>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</si>
  <si>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</si>
  <si>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</si>
  <si>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</si>
  <si>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</si>
  <si>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</si>
  <si>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</si>
  <si>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</si>
  <si>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</si>
  <si>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</si>
  <si>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</si>
  <si>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</si>
  <si>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</si>
  <si>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</si>
  <si>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</si>
  <si>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</si>
  <si>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</si>
  <si>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</si>
  <si>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</si>
  <si>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</si>
  <si>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</si>
  <si>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</si>
  <si>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</si>
  <si>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</si>
  <si>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</si>
  <si>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</si>
  <si>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</si>
  <si>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</si>
  <si>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</si>
  <si>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</si>
  <si>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</si>
  <si>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</si>
  <si>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</si>
  <si>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</si>
  <si>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</si>
  <si>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</si>
  <si>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</si>
  <si>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</si>
  <si>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</si>
  <si>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</si>
  <si>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</si>
  <si>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</si>
  <si>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</si>
  <si>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</si>
  <si>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</si>
  <si>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</si>
  <si>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</si>
  <si>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</si>
  <si>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</si>
  <si>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</si>
  <si>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</si>
  <si>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</si>
  <si>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</si>
  <si>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</si>
  <si>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</si>
  <si>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</si>
  <si>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</si>
  <si>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</si>
  <si>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</si>
  <si>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</si>
  <si>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</si>
  <si>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</si>
  <si>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</si>
  <si>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</si>
  <si>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</si>
  <si>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</si>
  <si>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</si>
  <si>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</si>
  <si>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</si>
  <si>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</si>
  <si>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</si>
  <si>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1.2.1.1</t>
  </si>
  <si>
    <t>1.2.3.1</t>
  </si>
  <si>
    <t>к решению ______________ от «__» _________ г. №__________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</si>
  <si>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</si>
  <si>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</si>
  <si>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</si>
  <si>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</si>
  <si>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</si>
  <si>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</si>
  <si>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</si>
  <si>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</si>
  <si>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</si>
  <si>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</si>
  <si>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амортизация</t>
  </si>
  <si>
    <t>прибыль на капитальные вложения</t>
  </si>
  <si>
    <t>возврат налога на добавленную стоимость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</si>
  <si>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 </t>
    </r>
  </si>
  <si>
    <t>2024 год</t>
  </si>
  <si>
    <t>2025 год</t>
  </si>
  <si>
    <t>проектно-изыскательские работы</t>
  </si>
  <si>
    <t>строительные работы, реконструкция, 
монтаж оборудования</t>
  </si>
  <si>
    <t>ВСЕГО по инвестиционной программе</t>
  </si>
  <si>
    <t>Приложение  №5</t>
  </si>
  <si>
    <t>Раздел 3. Источники финансирования инвестиционной программы</t>
  </si>
  <si>
    <t>3</t>
  </si>
  <si>
    <t xml:space="preserve">инвестиционная составляющая в тарифах, в том числе: </t>
  </si>
  <si>
    <t>1.1.1.1</t>
  </si>
  <si>
    <t>производства и поставки электрической энергии и мощности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</si>
  <si>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</si>
  <si>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</si>
  <si>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</si>
  <si>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</si>
  <si>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</si>
  <si>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</si>
  <si>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</si>
  <si>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</si>
  <si>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</si>
  <si>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 xml:space="preserve">    от технологического присоединения объектов по производству электрической и тепловой энергии</t>
  </si>
  <si>
    <t>1.1.1.5.2</t>
  </si>
  <si>
    <t xml:space="preserve">    от технологического присоединения потребителей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</si>
  <si>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</si>
  <si>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</si>
  <si>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</si>
  <si>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</si>
  <si>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</si>
  <si>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</si>
  <si>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</si>
  <si>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        в части управления технологическими режимами</t>
  </si>
  <si>
    <t>1.1.1.8.2</t>
  </si>
  <si>
    <t xml:space="preserve">        в части обеспечения надежности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</si>
  <si>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</si>
  <si>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</si>
  <si>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</si>
  <si>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</si>
  <si>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</si>
  <si>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</si>
  <si>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1.1.4</t>
  </si>
  <si>
    <t>амортизация, учтенная в тарифах, всего, в том числе:</t>
  </si>
  <si>
    <t>производство и поставка электрической энергии и мощности</t>
  </si>
  <si>
    <t>1.2.1.2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</si>
  <si>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</si>
  <si>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</si>
  <si>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</si>
  <si>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</si>
  <si>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</si>
  <si>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</si>
  <si>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</si>
  <si>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</si>
  <si>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</si>
  <si>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</t>
  </si>
  <si>
    <t>прочая амортизация</t>
  </si>
  <si>
    <t>1.2.3.2</t>
  </si>
  <si>
    <t>1.2.3.3</t>
  </si>
  <si>
    <t>1.2.3.4</t>
  </si>
  <si>
    <t>1.2.3.5</t>
  </si>
  <si>
    <t>1.2.3.6</t>
  </si>
  <si>
    <t>1.2.3.7</t>
  </si>
  <si>
    <t>оказание услуг по оперативно-диспетчерскому управлению в электроэнергетике всего, в том числе:</t>
  </si>
  <si>
    <t>средства дополнительной эмиссии акций</t>
  </si>
  <si>
    <t>Бюджетное финансирование, всего, в том числе: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</si>
  <si>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</si>
  <si>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</si>
  <si>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</si>
  <si>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</si>
  <si>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Раздел 3 План принятия основных средств и нематериальных активов к бухгалтерскому учету</t>
  </si>
  <si>
    <t>Оборудование многоквартирных жилых домов интеллектуальной системой учета в целях реализации 522-ФЗ</t>
  </si>
  <si>
    <t>Терминал электронной очереди + монтаж</t>
  </si>
  <si>
    <t>Идентификатор инвестиционного проекта</t>
  </si>
  <si>
    <t xml:space="preserve">План 
на 01.01.2024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</si>
  <si>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</si>
  <si>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2026 года </t>
    </r>
  </si>
  <si>
    <t>KVM переключатель</t>
  </si>
  <si>
    <t>Потоковый сканер документов</t>
  </si>
  <si>
    <t>Рабочие станции (ПК+монитор)</t>
  </si>
  <si>
    <t>Серверы</t>
  </si>
  <si>
    <t>3.1</t>
  </si>
  <si>
    <t>Год раскрытия информации: 2023</t>
  </si>
  <si>
    <t>2026 год</t>
  </si>
  <si>
    <t>6</t>
  </si>
  <si>
    <t>Многофункциональные устройства</t>
  </si>
  <si>
    <t>N_REK_ISU_01</t>
  </si>
  <si>
    <t>План 
на 01.01.2024</t>
  </si>
  <si>
    <t>1 квартал 
2024 года</t>
  </si>
  <si>
    <t>2 квартал 
2024 года</t>
  </si>
  <si>
    <t>3 квартал 
2024 года</t>
  </si>
  <si>
    <t>4 квартал 
2024 года</t>
  </si>
  <si>
    <t>1 квартал 2024 года</t>
  </si>
  <si>
    <t>2 квартал 2024 года</t>
  </si>
  <si>
    <t>3 квартал 2024 года</t>
  </si>
  <si>
    <t>4 квартал 2024 года</t>
  </si>
  <si>
    <t>N_REK_OMTO_TERM</t>
  </si>
  <si>
    <t>N_REK_IT_MFU</t>
  </si>
  <si>
    <t>N_REK_IT_KVM</t>
  </si>
  <si>
    <t>N_REK_IT_SCAN</t>
  </si>
  <si>
    <t>N_REK_IT_PK</t>
  </si>
  <si>
    <t>N_REK_IT_SERV</t>
  </si>
  <si>
    <t>Приобретение имущества общего и специального назначения для нужд ООО «АтомЭнергоСбыт Бизнес» филиал «АтомЭнергоСбыт» Хакасия</t>
  </si>
  <si>
    <t>Приобретение ИТ-имущества для нужд ООО «АтомЭнергоСбыт Бизнес» филиал «АтомЭнергоСбыт» Хакасия</t>
  </si>
  <si>
    <t>Финансирование капитальных вложений в прогнозных ценах соответствующих лет, млн рублей (с НДС)</t>
  </si>
  <si>
    <t xml:space="preserve">к решению </t>
  </si>
  <si>
    <t>______________ от «__» _________ г. №__________</t>
  </si>
  <si>
    <t xml:space="preserve">Заместитель Генерального директора -
директор филиала «АтомЭнергоСбыт» Хакасия ООО «АтомЭнергоСбыт Бизнес»                                                                                       Негрич А.И.   
_________________________________                                                                                                                                                                                                                                  
</t>
  </si>
  <si>
    <t xml:space="preserve"> Филиал «АтомЭнергоСбыт» Хакасия ООО «АтомЭнергоСбыт Бизнес»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</si>
</sst>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[$-419]mmmm\ yyyy;@"/>
    <numFmt numFmtId="199" formatCode="_-* #,##0.00000000\ &quot;₽&quot;_-;\-* #,##0.00000000\ &quot;₽&quot;_-;_-* &quot;-&quot;??\ &quot;₽&quot;_-;_-@_-"/>
    <numFmt numFmtId="200" formatCode="_-* #,##0\ _₽_-;\-* #,##0\ _₽_-;_-* &quot;-&quot;??\ _₽_-;_-@_-"/>
    <numFmt numFmtId="201" formatCode="0.0000000000"/>
    <numFmt numFmtId="202" formatCode="0.00000000000"/>
    <numFmt numFmtId="203" formatCode="0.000000000"/>
    <numFmt numFmtId="204" formatCode="#,##0.000000"/>
    <numFmt numFmtId="205" formatCode="\ #,##0;\(#,##0\);\-"/>
    <numFmt numFmtId="206" formatCode="\ #,##0\ ;\-#,##0\ ;&quot; -&quot;#\ ;@\ "/>
    <numFmt numFmtId="207" formatCode="#,##0.0000000"/>
    <numFmt numFmtId="208" formatCode="#,##0.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2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/>
    </xf>
    <xf numFmtId="0" fontId="3" fillId="0" borderId="0" xfId="55" applyFont="1" applyFill="1" applyAlignment="1">
      <alignment horizontal="right" vertical="center"/>
      <protection/>
    </xf>
    <xf numFmtId="191" fontId="3" fillId="0" borderId="0" xfId="0" applyNumberFormat="1" applyFont="1" applyFill="1" applyAlignment="1">
      <alignment vertical="top" wrapText="1"/>
    </xf>
    <xf numFmtId="19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textRotation="90" wrapText="1" readingOrder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55" applyFont="1" applyFill="1" applyBorder="1" applyAlignment="1">
      <alignment horizontal="center" textRotation="90" wrapText="1"/>
      <protection/>
    </xf>
    <xf numFmtId="0" fontId="3" fillId="0" borderId="0" xfId="56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6" applyNumberFormat="1" applyFont="1" applyFill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wrapText="1"/>
      <protection/>
    </xf>
    <xf numFmtId="0" fontId="12" fillId="0" borderId="0" xfId="54" applyFont="1" applyFill="1" applyAlignment="1">
      <alignment vertical="top" wrapText="1"/>
      <protection/>
    </xf>
    <xf numFmtId="199" fontId="3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/>
    </xf>
    <xf numFmtId="0" fontId="10" fillId="0" borderId="13" xfId="56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60" applyFont="1" applyFill="1" applyAlignment="1">
      <alignment horizontal="center" vertical="center"/>
      <protection/>
    </xf>
    <xf numFmtId="2" fontId="3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top"/>
      <protection/>
    </xf>
    <xf numFmtId="0" fontId="3" fillId="0" borderId="0" xfId="60" applyFont="1" applyFill="1" applyAlignment="1">
      <alignment vertical="top"/>
      <protection/>
    </xf>
    <xf numFmtId="192" fontId="7" fillId="0" borderId="0" xfId="0" applyNumberFormat="1" applyFont="1" applyFill="1" applyAlignment="1">
      <alignment/>
    </xf>
    <xf numFmtId="49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90" fontId="3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2" fillId="0" borderId="0" xfId="54" applyFont="1" applyFill="1" applyAlignment="1">
      <alignment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12" fillId="0" borderId="0" xfId="54" applyFont="1" applyFill="1" applyBorder="1" applyAlignment="1">
      <alignment vertical="top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" fontId="3" fillId="34" borderId="0" xfId="56" applyNumberFormat="1" applyFont="1" applyFill="1" applyAlignment="1">
      <alignment horizontal="center" vertical="center"/>
      <protection/>
    </xf>
    <xf numFmtId="0" fontId="3" fillId="34" borderId="0" xfId="56" applyFont="1" applyFill="1">
      <alignment/>
      <protection/>
    </xf>
    <xf numFmtId="0" fontId="0" fillId="34" borderId="0" xfId="0" applyFont="1" applyFill="1" applyAlignment="1">
      <alignment/>
    </xf>
    <xf numFmtId="49" fontId="8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56" applyFont="1" applyFill="1" applyBorder="1" applyAlignment="1">
      <alignment horizontal="left" vertical="center" wrapText="1" indent="3"/>
      <protection/>
    </xf>
    <xf numFmtId="0" fontId="3" fillId="34" borderId="10" xfId="56" applyFont="1" applyFill="1" applyBorder="1" applyAlignment="1">
      <alignment horizontal="left" vertical="center" wrapText="1" indent="5"/>
      <protection/>
    </xf>
    <xf numFmtId="2" fontId="3" fillId="34" borderId="0" xfId="56" applyNumberFormat="1" applyFont="1" applyFill="1">
      <alignment/>
      <protection/>
    </xf>
    <xf numFmtId="2" fontId="33" fillId="34" borderId="0" xfId="61" applyNumberFormat="1" applyFont="1" applyFill="1" applyAlignment="1">
      <alignment vertical="center" wrapText="1"/>
      <protection/>
    </xf>
    <xf numFmtId="0" fontId="4" fillId="34" borderId="0" xfId="53" applyFont="1" applyFill="1" applyAlignment="1">
      <alignment horizontal="justify"/>
      <protection/>
    </xf>
    <xf numFmtId="49" fontId="8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 indent="1"/>
    </xf>
    <xf numFmtId="49" fontId="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/>
    </xf>
    <xf numFmtId="2" fontId="3" fillId="33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196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vertical="center" wrapText="1"/>
    </xf>
    <xf numFmtId="19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9" fontId="3" fillId="34" borderId="0" xfId="71" applyFont="1" applyFill="1" applyAlignment="1">
      <alignment/>
    </xf>
    <xf numFmtId="43" fontId="3" fillId="34" borderId="0" xfId="56" applyNumberFormat="1" applyFont="1" applyFill="1">
      <alignment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185" fontId="3" fillId="0" borderId="10" xfId="56" applyNumberFormat="1" applyFont="1" applyFill="1" applyBorder="1" applyAlignment="1">
      <alignment horizontal="center" vertical="center" wrapText="1"/>
      <protection/>
    </xf>
    <xf numFmtId="185" fontId="3" fillId="0" borderId="17" xfId="56" applyNumberFormat="1" applyFont="1" applyFill="1" applyBorder="1" applyAlignment="1">
      <alignment horizontal="center" vertical="center" wrapText="1"/>
      <protection/>
    </xf>
    <xf numFmtId="4" fontId="3" fillId="0" borderId="17" xfId="56" applyNumberFormat="1" applyFont="1" applyFill="1" applyBorder="1" applyAlignment="1">
      <alignment horizontal="center" vertical="center" wrapText="1"/>
      <protection/>
    </xf>
    <xf numFmtId="185" fontId="3" fillId="0" borderId="0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/>
      <protection/>
    </xf>
    <xf numFmtId="194" fontId="3" fillId="34" borderId="0" xfId="56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13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6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49" fontId="9" fillId="0" borderId="23" xfId="56" applyNumberFormat="1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 wrapText="1"/>
      <protection/>
    </xf>
    <xf numFmtId="0" fontId="10" fillId="0" borderId="24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14" fillId="0" borderId="0" xfId="53" applyFont="1" applyFill="1" applyAlignment="1">
      <alignment horizontal="center" vertical="top"/>
      <protection/>
    </xf>
    <xf numFmtId="0" fontId="4" fillId="0" borderId="0" xfId="60" applyFont="1" applyFill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3" xfId="55"/>
    <cellStyle name="Обычный 3 2" xfId="56"/>
    <cellStyle name="Обычный 4" xfId="57"/>
    <cellStyle name="Обычный 5" xfId="58"/>
    <cellStyle name="Обычный 56" xfId="59"/>
    <cellStyle name="Обычный 7" xfId="60"/>
    <cellStyle name="Обычный 8" xfId="61"/>
    <cellStyle name="Обычный_Форматы по компаниям_last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W99"/>
  <sheetViews>
    <sheetView tabSelected="1" view="pageBreakPreview" zoomScale="70" zoomScaleSheetLayoutView="70" zoomScalePageLayoutView="0" workbookViewId="0" topLeftCell="A1">
      <selection activeCell="A6" sqref="A6:Z6"/>
    </sheetView>
  </sheetViews>
  <sheetFormatPr defaultColWidth="9.00390625" defaultRowHeight="12.75" outlineLevelCol="2"/>
  <cols>
    <col min="1" max="1" width="16.125" style="1" customWidth="1"/>
    <col min="2" max="2" width="51.625" style="1" customWidth="1"/>
    <col min="3" max="3" width="27.625" style="1" customWidth="1"/>
    <col min="4" max="4" width="17.625" style="1" customWidth="1"/>
    <col min="5" max="5" width="19.375" style="1" customWidth="1"/>
    <col min="6" max="6" width="23.875" style="1" customWidth="1"/>
    <col min="7" max="7" width="16.25390625" style="1" customWidth="1"/>
    <col min="8" max="8" width="18.625" style="1" customWidth="1"/>
    <col min="9" max="9" width="19.75390625" style="1" customWidth="1"/>
    <col min="10" max="10" width="21.25390625" style="1" customWidth="1"/>
    <col min="11" max="11" width="14.875" style="1" customWidth="1"/>
    <col min="12" max="12" width="12.75390625" style="1" customWidth="1" outlineLevel="1"/>
    <col min="13" max="13" width="13.375" style="1" customWidth="1" outlineLevel="1"/>
    <col min="14" max="14" width="15.25390625" style="1" customWidth="1" outlineLevel="1"/>
    <col min="15" max="15" width="7.375" style="1" hidden="1" customWidth="1" outlineLevel="2"/>
    <col min="16" max="16" width="12.875" style="1" hidden="1" customWidth="1" outlineLevel="2"/>
    <col min="17" max="17" width="9.625" style="1" hidden="1" customWidth="1" outlineLevel="2"/>
    <col min="18" max="18" width="8.75390625" style="1" customWidth="1" outlineLevel="1" collapsed="1"/>
    <col min="19" max="19" width="11.375" style="1" customWidth="1"/>
    <col min="20" max="20" width="10.25390625" style="1" customWidth="1" outlineLevel="1"/>
    <col min="21" max="21" width="13.875" style="1" customWidth="1" outlineLevel="1"/>
    <col min="22" max="22" width="16.875" style="1" customWidth="1" outlineLevel="1"/>
    <col min="23" max="23" width="12.25390625" style="1" hidden="1" customWidth="1" outlineLevel="2"/>
    <col min="24" max="24" width="15.375" style="1" hidden="1" customWidth="1" outlineLevel="2"/>
    <col min="25" max="25" width="0.2421875" style="1" hidden="1" customWidth="1" outlineLevel="2"/>
    <col min="26" max="26" width="10.25390625" style="1" customWidth="1" outlineLevel="1" collapsed="1"/>
    <col min="27" max="27" width="11.875" style="1" customWidth="1"/>
    <col min="28" max="28" width="9.625" style="1" customWidth="1" outlineLevel="1"/>
    <col min="29" max="29" width="13.875" style="1" customWidth="1" outlineLevel="1"/>
    <col min="30" max="30" width="14.75390625" style="1" customWidth="1" outlineLevel="1"/>
    <col min="31" max="31" width="9.125" style="1" hidden="1" customWidth="1" outlineLevel="2"/>
    <col min="32" max="32" width="10.00390625" style="1" hidden="1" customWidth="1" outlineLevel="2"/>
    <col min="33" max="33" width="5.00390625" style="1" hidden="1" customWidth="1" outlineLevel="2"/>
    <col min="34" max="34" width="9.75390625" style="1" customWidth="1" outlineLevel="1" collapsed="1"/>
    <col min="35" max="35" width="11.25390625" style="1" customWidth="1"/>
    <col min="36" max="36" width="9.625" style="1" customWidth="1" outlineLevel="1"/>
    <col min="37" max="37" width="14.125" style="1" customWidth="1" outlineLevel="1"/>
    <col min="38" max="38" width="16.125" style="1" customWidth="1" outlineLevel="1"/>
    <col min="39" max="39" width="12.875" style="1" hidden="1" customWidth="1" outlineLevel="2"/>
    <col min="40" max="40" width="11.25390625" style="1" hidden="1" customWidth="1" outlineLevel="2"/>
    <col min="41" max="41" width="15.00390625" style="1" hidden="1" customWidth="1" outlineLevel="2"/>
    <col min="42" max="42" width="8.75390625" style="1" customWidth="1" outlineLevel="1" collapsed="1"/>
    <col min="43" max="43" width="14.625" style="1" customWidth="1"/>
    <col min="44" max="44" width="9.125" style="1" customWidth="1"/>
    <col min="45" max="45" width="12.75390625" style="1" customWidth="1"/>
    <col min="46" max="46" width="9.125" style="1" customWidth="1"/>
    <col min="47" max="47" width="12.75390625" style="1" customWidth="1"/>
    <col min="48" max="48" width="9.125" style="1" customWidth="1"/>
    <col min="49" max="49" width="12.25390625" style="1" customWidth="1"/>
    <col min="50" max="16384" width="9.125" style="1" customWidth="1"/>
  </cols>
  <sheetData>
    <row r="1" ht="18.75">
      <c r="AP1" s="2" t="s">
        <v>20</v>
      </c>
    </row>
    <row r="2" spans="14:42" ht="18.75"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P2" s="3" t="s">
        <v>216</v>
      </c>
    </row>
    <row r="3" spans="1:42" ht="18.7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2"/>
      <c r="AB3" s="12"/>
      <c r="AC3" s="161" t="s">
        <v>217</v>
      </c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2" ht="14.2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3"/>
      <c r="AB4" s="13"/>
      <c r="AC4" s="13"/>
      <c r="AD4" s="13"/>
      <c r="AE4" s="13"/>
      <c r="AF4" s="13"/>
      <c r="AG4" s="13"/>
      <c r="AH4" s="13"/>
      <c r="AI4" s="4"/>
      <c r="AJ4" s="4"/>
      <c r="AK4" s="4"/>
      <c r="AL4" s="4"/>
      <c r="AM4" s="13"/>
      <c r="AN4" s="13"/>
      <c r="AO4" s="13"/>
      <c r="AP4" s="4"/>
    </row>
    <row r="5" spans="1:42" ht="18.75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5"/>
      <c r="AN5" s="5"/>
      <c r="AO5" s="5"/>
      <c r="AP5" s="4"/>
    </row>
    <row r="6" spans="1:42" ht="22.5" customHeight="1">
      <c r="A6" s="153" t="s">
        <v>219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54"/>
      <c r="AB6" s="54"/>
      <c r="AC6" s="54"/>
      <c r="AD6" s="54"/>
      <c r="AE6" s="54"/>
      <c r="AF6" s="54"/>
      <c r="AG6" s="54"/>
      <c r="AH6" s="54"/>
      <c r="AI6" s="56"/>
      <c r="AJ6" s="56"/>
      <c r="AK6" s="56"/>
      <c r="AL6" s="56"/>
      <c r="AM6" s="54"/>
      <c r="AN6" s="54"/>
      <c r="AO6" s="54"/>
      <c r="AP6" s="56"/>
    </row>
    <row r="7" spans="1:42" ht="33" customHeight="1">
      <c r="A7" s="151" t="s">
        <v>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57"/>
      <c r="AB7" s="57"/>
      <c r="AC7" s="57"/>
      <c r="AD7" s="57"/>
      <c r="AE7" s="57"/>
      <c r="AF7" s="57"/>
      <c r="AG7" s="57"/>
      <c r="AH7" s="57"/>
      <c r="AI7" s="58"/>
      <c r="AJ7" s="58"/>
      <c r="AK7" s="58"/>
      <c r="AL7" s="58"/>
      <c r="AM7" s="57"/>
      <c r="AN7" s="57"/>
      <c r="AO7" s="57"/>
      <c r="AP7" s="58"/>
    </row>
    <row r="8" ht="26.25" customHeight="1"/>
    <row r="9" spans="1:42" ht="71.25" customHeight="1">
      <c r="A9" s="147" t="s">
        <v>3</v>
      </c>
      <c r="B9" s="147" t="s">
        <v>4</v>
      </c>
      <c r="C9" s="147" t="s">
        <v>184</v>
      </c>
      <c r="D9" s="152" t="s">
        <v>5</v>
      </c>
      <c r="E9" s="147" t="s">
        <v>88</v>
      </c>
      <c r="F9" s="147" t="s">
        <v>6</v>
      </c>
      <c r="G9" s="147"/>
      <c r="H9" s="147"/>
      <c r="I9" s="147" t="s">
        <v>7</v>
      </c>
      <c r="J9" s="147" t="s">
        <v>8</v>
      </c>
      <c r="K9" s="147" t="s">
        <v>215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</row>
    <row r="10" spans="1:42" ht="81" customHeight="1">
      <c r="A10" s="147"/>
      <c r="B10" s="147"/>
      <c r="C10" s="147"/>
      <c r="D10" s="152"/>
      <c r="E10" s="147"/>
      <c r="F10" s="148" t="s">
        <v>9</v>
      </c>
      <c r="G10" s="149"/>
      <c r="H10" s="150"/>
      <c r="I10" s="147"/>
      <c r="J10" s="147"/>
      <c r="K10" s="156" t="s">
        <v>186</v>
      </c>
      <c r="L10" s="157"/>
      <c r="M10" s="157"/>
      <c r="N10" s="157"/>
      <c r="O10" s="157"/>
      <c r="P10" s="157"/>
      <c r="Q10" s="157"/>
      <c r="R10" s="158"/>
      <c r="S10" s="148" t="s">
        <v>113</v>
      </c>
      <c r="T10" s="149"/>
      <c r="U10" s="149"/>
      <c r="V10" s="149"/>
      <c r="W10" s="149"/>
      <c r="X10" s="149"/>
      <c r="Y10" s="149"/>
      <c r="Z10" s="150"/>
      <c r="AA10" s="148" t="s">
        <v>187</v>
      </c>
      <c r="AB10" s="149"/>
      <c r="AC10" s="149"/>
      <c r="AD10" s="149"/>
      <c r="AE10" s="149"/>
      <c r="AF10" s="149"/>
      <c r="AG10" s="149"/>
      <c r="AH10" s="150"/>
      <c r="AI10" s="148" t="s">
        <v>10</v>
      </c>
      <c r="AJ10" s="149"/>
      <c r="AK10" s="149"/>
      <c r="AL10" s="149"/>
      <c r="AM10" s="149"/>
      <c r="AN10" s="149"/>
      <c r="AO10" s="149"/>
      <c r="AP10" s="150"/>
    </row>
    <row r="11" spans="1:42" ht="172.5" customHeight="1">
      <c r="A11" s="147"/>
      <c r="B11" s="147"/>
      <c r="C11" s="147"/>
      <c r="D11" s="152"/>
      <c r="E11" s="8" t="s">
        <v>11</v>
      </c>
      <c r="F11" s="7" t="s">
        <v>12</v>
      </c>
      <c r="G11" s="7" t="s">
        <v>13</v>
      </c>
      <c r="H11" s="7" t="s">
        <v>14</v>
      </c>
      <c r="I11" s="9" t="s">
        <v>9</v>
      </c>
      <c r="J11" s="7" t="s">
        <v>185</v>
      </c>
      <c r="K11" s="7" t="s">
        <v>15</v>
      </c>
      <c r="L11" s="7" t="s">
        <v>16</v>
      </c>
      <c r="M11" s="7" t="s">
        <v>17</v>
      </c>
      <c r="N11" s="9" t="s">
        <v>18</v>
      </c>
      <c r="O11" s="35" t="s">
        <v>110</v>
      </c>
      <c r="P11" s="35" t="s">
        <v>111</v>
      </c>
      <c r="Q11" s="35" t="s">
        <v>112</v>
      </c>
      <c r="R11" s="9" t="s">
        <v>19</v>
      </c>
      <c r="S11" s="7" t="s">
        <v>15</v>
      </c>
      <c r="T11" s="7" t="s">
        <v>16</v>
      </c>
      <c r="U11" s="7" t="s">
        <v>17</v>
      </c>
      <c r="V11" s="9" t="s">
        <v>18</v>
      </c>
      <c r="W11" s="35" t="s">
        <v>110</v>
      </c>
      <c r="X11" s="35" t="s">
        <v>111</v>
      </c>
      <c r="Y11" s="35" t="s">
        <v>112</v>
      </c>
      <c r="Z11" s="9" t="s">
        <v>19</v>
      </c>
      <c r="AA11" s="7" t="s">
        <v>15</v>
      </c>
      <c r="AB11" s="7" t="s">
        <v>16</v>
      </c>
      <c r="AC11" s="7" t="s">
        <v>17</v>
      </c>
      <c r="AD11" s="9" t="s">
        <v>18</v>
      </c>
      <c r="AE11" s="35" t="s">
        <v>110</v>
      </c>
      <c r="AF11" s="35" t="s">
        <v>111</v>
      </c>
      <c r="AG11" s="35" t="s">
        <v>112</v>
      </c>
      <c r="AH11" s="9" t="s">
        <v>19</v>
      </c>
      <c r="AI11" s="7" t="s">
        <v>15</v>
      </c>
      <c r="AJ11" s="7" t="s">
        <v>16</v>
      </c>
      <c r="AK11" s="7" t="s">
        <v>17</v>
      </c>
      <c r="AL11" s="9" t="s">
        <v>18</v>
      </c>
      <c r="AM11" s="35" t="s">
        <v>110</v>
      </c>
      <c r="AN11" s="35" t="s">
        <v>111</v>
      </c>
      <c r="AO11" s="35" t="s">
        <v>112</v>
      </c>
      <c r="AP11" s="9" t="s">
        <v>19</v>
      </c>
    </row>
    <row r="12" spans="1:42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  <c r="AC12" s="6">
        <v>29</v>
      </c>
      <c r="AD12" s="6">
        <v>30</v>
      </c>
      <c r="AE12" s="6">
        <v>31</v>
      </c>
      <c r="AF12" s="6">
        <v>32</v>
      </c>
      <c r="AG12" s="6">
        <v>33</v>
      </c>
      <c r="AH12" s="6">
        <v>34</v>
      </c>
      <c r="AI12" s="6">
        <v>35</v>
      </c>
      <c r="AJ12" s="6">
        <v>36</v>
      </c>
      <c r="AK12" s="6">
        <v>37</v>
      </c>
      <c r="AL12" s="6">
        <v>38</v>
      </c>
      <c r="AM12" s="6">
        <v>39</v>
      </c>
      <c r="AN12" s="6">
        <v>40</v>
      </c>
      <c r="AO12" s="6">
        <v>41</v>
      </c>
      <c r="AP12" s="6">
        <v>42</v>
      </c>
    </row>
    <row r="13" spans="1:49" ht="15.75">
      <c r="A13" s="10"/>
      <c r="B13" s="77" t="s">
        <v>118</v>
      </c>
      <c r="C13" s="78"/>
      <c r="D13" s="30"/>
      <c r="E13" s="30"/>
      <c r="F13" s="28">
        <f>F14+F22+F16</f>
        <v>252.87788916</v>
      </c>
      <c r="G13" s="28">
        <f>G14+G22+G16</f>
        <v>252.87788916</v>
      </c>
      <c r="H13" s="28"/>
      <c r="I13" s="28">
        <f>I14+I22+I16</f>
        <v>278.30240458000003</v>
      </c>
      <c r="J13" s="28">
        <f aca="true" t="shared" si="0" ref="J13:AP13">J14+J22+J16</f>
        <v>278.30240458000003</v>
      </c>
      <c r="K13" s="28">
        <f t="shared" si="0"/>
        <v>152.827342256485</v>
      </c>
      <c r="L13" s="28">
        <f t="shared" si="0"/>
        <v>0</v>
      </c>
      <c r="M13" s="28">
        <f t="shared" si="0"/>
        <v>0</v>
      </c>
      <c r="N13" s="28">
        <f t="shared" si="0"/>
        <v>152.827342256485</v>
      </c>
      <c r="O13" s="28">
        <f t="shared" si="0"/>
        <v>5.741291157083324</v>
      </c>
      <c r="P13" s="28">
        <f t="shared" si="0"/>
        <v>121.6148273899875</v>
      </c>
      <c r="Q13" s="28">
        <f t="shared" si="0"/>
        <v>25.47122370941417</v>
      </c>
      <c r="R13" s="28">
        <f t="shared" si="0"/>
        <v>0</v>
      </c>
      <c r="S13" s="28">
        <f t="shared" si="0"/>
        <v>66.86434292232913</v>
      </c>
      <c r="T13" s="28">
        <f t="shared" si="0"/>
        <v>0</v>
      </c>
      <c r="U13" s="28">
        <f t="shared" si="0"/>
        <v>0</v>
      </c>
      <c r="V13" s="28">
        <f t="shared" si="0"/>
        <v>66.86434292232913</v>
      </c>
      <c r="W13" s="28">
        <f t="shared" si="0"/>
        <v>15.9116065346833</v>
      </c>
      <c r="X13" s="28">
        <f t="shared" si="0"/>
        <v>39.80867923392431</v>
      </c>
      <c r="Y13" s="28">
        <f t="shared" si="0"/>
        <v>11.144057153721516</v>
      </c>
      <c r="Z13" s="28">
        <f t="shared" si="0"/>
        <v>0</v>
      </c>
      <c r="AA13" s="28">
        <f t="shared" si="0"/>
        <v>58.61071939580157</v>
      </c>
      <c r="AB13" s="28">
        <f t="shared" si="0"/>
        <v>0</v>
      </c>
      <c r="AC13" s="28">
        <f t="shared" si="0"/>
        <v>0</v>
      </c>
      <c r="AD13" s="28">
        <f t="shared" si="0"/>
        <v>58.61071939580156</v>
      </c>
      <c r="AE13" s="28">
        <f t="shared" si="0"/>
        <v>21.6383443249136</v>
      </c>
      <c r="AF13" s="28">
        <f t="shared" si="0"/>
        <v>27.20392183825437</v>
      </c>
      <c r="AG13" s="28">
        <f t="shared" si="0"/>
        <v>9.768453232633592</v>
      </c>
      <c r="AH13" s="28">
        <f t="shared" si="0"/>
        <v>0</v>
      </c>
      <c r="AI13" s="28">
        <f t="shared" si="0"/>
        <v>278.3024045746157</v>
      </c>
      <c r="AJ13" s="28">
        <f t="shared" si="0"/>
        <v>0</v>
      </c>
      <c r="AK13" s="28">
        <f t="shared" si="0"/>
        <v>0</v>
      </c>
      <c r="AL13" s="28">
        <f t="shared" si="0"/>
        <v>278.3024045746157</v>
      </c>
      <c r="AM13" s="28">
        <f t="shared" si="0"/>
        <v>43.29124201668022</v>
      </c>
      <c r="AN13" s="28">
        <f t="shared" si="0"/>
        <v>188.6274284621662</v>
      </c>
      <c r="AO13" s="28">
        <f t="shared" si="0"/>
        <v>46.38373409576928</v>
      </c>
      <c r="AP13" s="28">
        <f t="shared" si="0"/>
        <v>0</v>
      </c>
      <c r="AQ13" s="34"/>
      <c r="AS13" s="34"/>
      <c r="AU13" s="34"/>
      <c r="AW13" s="34"/>
    </row>
    <row r="14" spans="1:42" ht="93" customHeight="1">
      <c r="A14" s="83">
        <v>1</v>
      </c>
      <c r="B14" s="84" t="s">
        <v>213</v>
      </c>
      <c r="C14" s="85"/>
      <c r="D14" s="83">
        <v>2024</v>
      </c>
      <c r="E14" s="83">
        <v>2024</v>
      </c>
      <c r="F14" s="90">
        <f>SUM(F15:F15)</f>
        <v>0.24</v>
      </c>
      <c r="G14" s="90">
        <f>SUM(G15:G15)</f>
        <v>0.24</v>
      </c>
      <c r="H14" s="87">
        <v>44958</v>
      </c>
      <c r="I14" s="90">
        <f>SUM(I15:I15)</f>
        <v>0.2571876</v>
      </c>
      <c r="J14" s="90">
        <f aca="true" t="shared" si="1" ref="J14:AP14">SUM(J15:J15)</f>
        <v>0.2571876</v>
      </c>
      <c r="K14" s="90">
        <f t="shared" si="1"/>
        <v>0.2571876</v>
      </c>
      <c r="L14" s="90">
        <f t="shared" si="1"/>
        <v>0</v>
      </c>
      <c r="M14" s="90">
        <f t="shared" si="1"/>
        <v>0</v>
      </c>
      <c r="N14" s="90">
        <f t="shared" si="1"/>
        <v>0.2571876</v>
      </c>
      <c r="O14" s="90">
        <f t="shared" si="1"/>
        <v>0</v>
      </c>
      <c r="P14" s="90">
        <f t="shared" si="1"/>
        <v>0.214323</v>
      </c>
      <c r="Q14" s="90">
        <f t="shared" si="1"/>
        <v>0.0428646</v>
      </c>
      <c r="R14" s="90">
        <f t="shared" si="1"/>
        <v>0</v>
      </c>
      <c r="S14" s="90">
        <f t="shared" si="1"/>
        <v>0</v>
      </c>
      <c r="T14" s="90">
        <f t="shared" si="1"/>
        <v>0</v>
      </c>
      <c r="U14" s="90">
        <f t="shared" si="1"/>
        <v>0</v>
      </c>
      <c r="V14" s="90">
        <f t="shared" si="1"/>
        <v>0</v>
      </c>
      <c r="W14" s="90">
        <f t="shared" si="1"/>
        <v>0</v>
      </c>
      <c r="X14" s="90">
        <f t="shared" si="1"/>
        <v>0</v>
      </c>
      <c r="Y14" s="90">
        <f t="shared" si="1"/>
        <v>0</v>
      </c>
      <c r="Z14" s="90">
        <f t="shared" si="1"/>
        <v>0</v>
      </c>
      <c r="AA14" s="90">
        <f t="shared" si="1"/>
        <v>0</v>
      </c>
      <c r="AB14" s="90">
        <f t="shared" si="1"/>
        <v>0</v>
      </c>
      <c r="AC14" s="90">
        <f t="shared" si="1"/>
        <v>0</v>
      </c>
      <c r="AD14" s="90">
        <f t="shared" si="1"/>
        <v>0</v>
      </c>
      <c r="AE14" s="90">
        <f t="shared" si="1"/>
        <v>0</v>
      </c>
      <c r="AF14" s="90">
        <f t="shared" si="1"/>
        <v>0</v>
      </c>
      <c r="AG14" s="90">
        <f t="shared" si="1"/>
        <v>0</v>
      </c>
      <c r="AH14" s="90">
        <f t="shared" si="1"/>
        <v>0</v>
      </c>
      <c r="AI14" s="90">
        <f t="shared" si="1"/>
        <v>0.2571876</v>
      </c>
      <c r="AJ14" s="90">
        <f t="shared" si="1"/>
        <v>0</v>
      </c>
      <c r="AK14" s="90">
        <f t="shared" si="1"/>
        <v>0</v>
      </c>
      <c r="AL14" s="90">
        <f t="shared" si="1"/>
        <v>0.2571876</v>
      </c>
      <c r="AM14" s="90">
        <f t="shared" si="1"/>
        <v>0</v>
      </c>
      <c r="AN14" s="90">
        <f t="shared" si="1"/>
        <v>0.214323</v>
      </c>
      <c r="AO14" s="90">
        <f t="shared" si="1"/>
        <v>0.0428646</v>
      </c>
      <c r="AP14" s="90">
        <f t="shared" si="1"/>
        <v>0</v>
      </c>
    </row>
    <row r="15" spans="1:42" ht="30" customHeight="1">
      <c r="A15" s="10" t="s">
        <v>30</v>
      </c>
      <c r="B15" s="131" t="s">
        <v>183</v>
      </c>
      <c r="C15" s="82" t="s">
        <v>207</v>
      </c>
      <c r="D15" s="6">
        <v>2024</v>
      </c>
      <c r="E15" s="6">
        <v>2024</v>
      </c>
      <c r="F15" s="142">
        <f>240000/1000000</f>
        <v>0.24</v>
      </c>
      <c r="G15" s="79">
        <f>F15</f>
        <v>0.24</v>
      </c>
      <c r="H15" s="86">
        <v>44960</v>
      </c>
      <c r="I15" s="79">
        <f>257187.6/1000000</f>
        <v>0.2571876</v>
      </c>
      <c r="J15" s="79">
        <f>I15</f>
        <v>0.2571876</v>
      </c>
      <c r="K15" s="79">
        <f>L15+M15+N15</f>
        <v>0.2571876</v>
      </c>
      <c r="L15" s="79"/>
      <c r="M15" s="79"/>
      <c r="N15" s="79">
        <f>J15</f>
        <v>0.2571876</v>
      </c>
      <c r="O15" s="79">
        <v>0</v>
      </c>
      <c r="P15" s="79">
        <f>N15-Q15</f>
        <v>0.214323</v>
      </c>
      <c r="Q15" s="79">
        <f>N15-N15/1.2</f>
        <v>0.0428646</v>
      </c>
      <c r="R15" s="79"/>
      <c r="S15" s="79">
        <v>0</v>
      </c>
      <c r="T15" s="79"/>
      <c r="U15" s="79"/>
      <c r="V15" s="79">
        <v>0</v>
      </c>
      <c r="W15" s="79"/>
      <c r="X15" s="79"/>
      <c r="Y15" s="79">
        <v>0</v>
      </c>
      <c r="Z15" s="79"/>
      <c r="AA15" s="79">
        <f>AB15+AC15+AD15+AE15+AF15+AG15+AH15</f>
        <v>0</v>
      </c>
      <c r="AB15" s="79"/>
      <c r="AC15" s="79"/>
      <c r="AD15" s="79"/>
      <c r="AE15" s="79"/>
      <c r="AF15" s="79"/>
      <c r="AG15" s="79"/>
      <c r="AH15" s="79"/>
      <c r="AI15" s="79">
        <f aca="true" t="shared" si="2" ref="AI15:AI23">K15+S15+AA15</f>
        <v>0.2571876</v>
      </c>
      <c r="AJ15" s="79">
        <f aca="true" t="shared" si="3" ref="AJ15:AP15">L15+T15+AB15</f>
        <v>0</v>
      </c>
      <c r="AK15" s="79">
        <f t="shared" si="3"/>
        <v>0</v>
      </c>
      <c r="AL15" s="79">
        <f t="shared" si="3"/>
        <v>0.2571876</v>
      </c>
      <c r="AM15" s="79">
        <f t="shared" si="3"/>
        <v>0</v>
      </c>
      <c r="AN15" s="79">
        <f t="shared" si="3"/>
        <v>0.214323</v>
      </c>
      <c r="AO15" s="79">
        <f t="shared" si="3"/>
        <v>0.0428646</v>
      </c>
      <c r="AP15" s="79">
        <f t="shared" si="3"/>
        <v>0</v>
      </c>
    </row>
    <row r="16" spans="1:42" ht="62.25" customHeight="1">
      <c r="A16" s="83">
        <v>2</v>
      </c>
      <c r="B16" s="84" t="s">
        <v>214</v>
      </c>
      <c r="C16" s="85"/>
      <c r="D16" s="83">
        <v>2024</v>
      </c>
      <c r="E16" s="83">
        <v>2026</v>
      </c>
      <c r="F16" s="124">
        <f>SUM(F17:F21)</f>
        <v>5.556413</v>
      </c>
      <c r="G16" s="88">
        <f>SUM(G17:G21)</f>
        <v>5.556413</v>
      </c>
      <c r="H16" s="88"/>
      <c r="I16" s="90">
        <f aca="true" t="shared" si="4" ref="I16:AP16">SUM(I17:I21)</f>
        <v>6.279088160000001</v>
      </c>
      <c r="J16" s="90">
        <f t="shared" si="4"/>
        <v>6.279088160000001</v>
      </c>
      <c r="K16" s="90">
        <f t="shared" si="4"/>
        <v>0.8561550164849999</v>
      </c>
      <c r="L16" s="90">
        <f t="shared" si="4"/>
        <v>0</v>
      </c>
      <c r="M16" s="90">
        <f t="shared" si="4"/>
        <v>0</v>
      </c>
      <c r="N16" s="90">
        <f t="shared" si="4"/>
        <v>0.8561550164849999</v>
      </c>
      <c r="O16" s="90">
        <f t="shared" si="4"/>
        <v>0</v>
      </c>
      <c r="P16" s="90">
        <f t="shared" si="4"/>
        <v>0.7134625137375</v>
      </c>
      <c r="Q16" s="90">
        <f t="shared" si="4"/>
        <v>0.14269250274749995</v>
      </c>
      <c r="R16" s="90">
        <f t="shared" si="4"/>
        <v>0</v>
      </c>
      <c r="S16" s="90">
        <f t="shared" si="4"/>
        <v>2.5088416923291215</v>
      </c>
      <c r="T16" s="90">
        <f t="shared" si="4"/>
        <v>0</v>
      </c>
      <c r="U16" s="90">
        <f t="shared" si="4"/>
        <v>0</v>
      </c>
      <c r="V16" s="90">
        <f t="shared" si="4"/>
        <v>2.5088416923291215</v>
      </c>
      <c r="W16" s="90">
        <f t="shared" si="4"/>
        <v>0</v>
      </c>
      <c r="X16" s="90">
        <f t="shared" si="4"/>
        <v>2.090701410274268</v>
      </c>
      <c r="Y16" s="90">
        <f t="shared" si="4"/>
        <v>0.4181402820548535</v>
      </c>
      <c r="Z16" s="90">
        <f t="shared" si="4"/>
        <v>0</v>
      </c>
      <c r="AA16" s="90">
        <f t="shared" si="4"/>
        <v>2.9140914458015583</v>
      </c>
      <c r="AB16" s="90">
        <f t="shared" si="4"/>
        <v>0</v>
      </c>
      <c r="AC16" s="90">
        <f t="shared" si="4"/>
        <v>0</v>
      </c>
      <c r="AD16" s="90">
        <f t="shared" si="4"/>
        <v>2.9140914458015583</v>
      </c>
      <c r="AE16" s="90">
        <f t="shared" si="4"/>
        <v>0</v>
      </c>
      <c r="AF16" s="90">
        <f t="shared" si="4"/>
        <v>2.4284095381679656</v>
      </c>
      <c r="AG16" s="90">
        <f t="shared" si="4"/>
        <v>0.485681907633593</v>
      </c>
      <c r="AH16" s="90">
        <f t="shared" si="4"/>
        <v>0</v>
      </c>
      <c r="AI16" s="90">
        <f t="shared" si="4"/>
        <v>6.279088154615681</v>
      </c>
      <c r="AJ16" s="90">
        <f t="shared" si="4"/>
        <v>0</v>
      </c>
      <c r="AK16" s="90">
        <f t="shared" si="4"/>
        <v>0</v>
      </c>
      <c r="AL16" s="90">
        <f t="shared" si="4"/>
        <v>6.279088154615681</v>
      </c>
      <c r="AM16" s="90">
        <f t="shared" si="4"/>
        <v>0</v>
      </c>
      <c r="AN16" s="90">
        <f t="shared" si="4"/>
        <v>5.232573462179733</v>
      </c>
      <c r="AO16" s="90">
        <f t="shared" si="4"/>
        <v>1.0465146924359465</v>
      </c>
      <c r="AP16" s="90">
        <f t="shared" si="4"/>
        <v>0</v>
      </c>
    </row>
    <row r="17" spans="1:42" ht="36" customHeight="1">
      <c r="A17" s="10" t="s">
        <v>49</v>
      </c>
      <c r="B17" s="131" t="s">
        <v>196</v>
      </c>
      <c r="C17" s="82" t="s">
        <v>208</v>
      </c>
      <c r="D17" s="6">
        <v>2024</v>
      </c>
      <c r="E17" s="6">
        <v>2026</v>
      </c>
      <c r="F17" s="132">
        <v>0.88</v>
      </c>
      <c r="G17" s="89">
        <f>F17</f>
        <v>0.88</v>
      </c>
      <c r="H17" s="86">
        <v>44962</v>
      </c>
      <c r="I17" s="79">
        <v>0.97251316</v>
      </c>
      <c r="J17" s="79">
        <f>I17</f>
        <v>0.97251316</v>
      </c>
      <c r="K17" s="79">
        <f>N17</f>
        <v>0.4715106</v>
      </c>
      <c r="L17" s="79"/>
      <c r="M17" s="79"/>
      <c r="N17" s="79">
        <v>0.4715106</v>
      </c>
      <c r="O17" s="79">
        <v>0</v>
      </c>
      <c r="P17" s="79">
        <f>N17-Q17</f>
        <v>0.39292550000000004</v>
      </c>
      <c r="Q17" s="79">
        <f>N17-N17/1.2</f>
        <v>0.07858509999999996</v>
      </c>
      <c r="R17" s="79"/>
      <c r="S17" s="79">
        <f>V17</f>
        <v>0.24557757</v>
      </c>
      <c r="T17" s="79"/>
      <c r="U17" s="79"/>
      <c r="V17" s="79">
        <v>0.24557757</v>
      </c>
      <c r="W17" s="79"/>
      <c r="X17" s="79">
        <f>V17-W17-Y17</f>
        <v>0.204647975</v>
      </c>
      <c r="Y17" s="79">
        <f>V17-V17/1.2</f>
        <v>0.040929594999999985</v>
      </c>
      <c r="Z17" s="79"/>
      <c r="AA17" s="79">
        <f>AD17</f>
        <v>0.25542499</v>
      </c>
      <c r="AB17" s="79"/>
      <c r="AC17" s="79"/>
      <c r="AD17" s="79">
        <v>0.25542499</v>
      </c>
      <c r="AE17" s="79"/>
      <c r="AF17" s="79">
        <f>AD17-AE17-AG17</f>
        <v>0.21285415833333335</v>
      </c>
      <c r="AG17" s="79">
        <f>AD17-AD17/1.2</f>
        <v>0.04257083166666667</v>
      </c>
      <c r="AH17" s="79"/>
      <c r="AI17" s="79">
        <f t="shared" si="2"/>
        <v>0.9725131600000001</v>
      </c>
      <c r="AJ17" s="79">
        <f aca="true" t="shared" si="5" ref="AJ17:AP21">L17+T17+AB17</f>
        <v>0</v>
      </c>
      <c r="AK17" s="79">
        <f t="shared" si="5"/>
        <v>0</v>
      </c>
      <c r="AL17" s="79">
        <f t="shared" si="5"/>
        <v>0.9725131600000001</v>
      </c>
      <c r="AM17" s="79">
        <f t="shared" si="5"/>
        <v>0</v>
      </c>
      <c r="AN17" s="79">
        <f t="shared" si="5"/>
        <v>0.8104276333333333</v>
      </c>
      <c r="AO17" s="79">
        <f t="shared" si="5"/>
        <v>0.16208552666666662</v>
      </c>
      <c r="AP17" s="79">
        <f t="shared" si="5"/>
        <v>0</v>
      </c>
    </row>
    <row r="18" spans="1:42" ht="19.5" customHeight="1">
      <c r="A18" s="10" t="s">
        <v>51</v>
      </c>
      <c r="B18" s="131" t="s">
        <v>188</v>
      </c>
      <c r="C18" s="82" t="s">
        <v>209</v>
      </c>
      <c r="D18" s="6">
        <v>2024</v>
      </c>
      <c r="E18" s="6">
        <v>2025</v>
      </c>
      <c r="F18" s="143">
        <v>0.4921</v>
      </c>
      <c r="G18" s="89">
        <f>F18</f>
        <v>0.4921</v>
      </c>
      <c r="H18" s="86">
        <v>44963</v>
      </c>
      <c r="I18" s="79">
        <v>0.53832706</v>
      </c>
      <c r="J18" s="79">
        <f>I18</f>
        <v>0.53832706</v>
      </c>
      <c r="K18" s="79">
        <f>N18</f>
        <v>0.26367087075</v>
      </c>
      <c r="L18" s="79"/>
      <c r="M18" s="79"/>
      <c r="N18" s="79">
        <v>0.26367087075</v>
      </c>
      <c r="O18" s="79">
        <v>0</v>
      </c>
      <c r="P18" s="79">
        <f>N18-Q18</f>
        <v>0.219725725625</v>
      </c>
      <c r="Q18" s="79">
        <f>N18-N18/1.2</f>
        <v>0.043945145125</v>
      </c>
      <c r="R18" s="79"/>
      <c r="S18" s="79">
        <f>V18</f>
        <v>0.2746561902380572</v>
      </c>
      <c r="T18" s="79"/>
      <c r="U18" s="79"/>
      <c r="V18" s="79">
        <v>0.2746561902380572</v>
      </c>
      <c r="W18" s="79"/>
      <c r="X18" s="79">
        <f>V18-W18-Y18</f>
        <v>0.22888015853171434</v>
      </c>
      <c r="Y18" s="79">
        <f>V18-V18/1.2</f>
        <v>0.04577603170634287</v>
      </c>
      <c r="Z18" s="79"/>
      <c r="AA18" s="79">
        <f>AD18</f>
        <v>0</v>
      </c>
      <c r="AB18" s="79"/>
      <c r="AC18" s="79"/>
      <c r="AD18" s="79">
        <v>0</v>
      </c>
      <c r="AE18" s="79"/>
      <c r="AF18" s="79">
        <f>AD18-AE18-AG18</f>
        <v>0</v>
      </c>
      <c r="AG18" s="79">
        <f>AD18-AD18/1.2</f>
        <v>0</v>
      </c>
      <c r="AH18" s="79"/>
      <c r="AI18" s="79">
        <f t="shared" si="2"/>
        <v>0.5383270609880573</v>
      </c>
      <c r="AJ18" s="79">
        <f t="shared" si="5"/>
        <v>0</v>
      </c>
      <c r="AK18" s="79">
        <f t="shared" si="5"/>
        <v>0</v>
      </c>
      <c r="AL18" s="79">
        <f t="shared" si="5"/>
        <v>0.5383270609880573</v>
      </c>
      <c r="AM18" s="79">
        <f t="shared" si="5"/>
        <v>0</v>
      </c>
      <c r="AN18" s="79">
        <f t="shared" si="5"/>
        <v>0.4486058841567143</v>
      </c>
      <c r="AO18" s="79">
        <f t="shared" si="5"/>
        <v>0.08972117683134287</v>
      </c>
      <c r="AP18" s="79">
        <f t="shared" si="5"/>
        <v>0</v>
      </c>
    </row>
    <row r="19" spans="1:42" ht="19.5" customHeight="1">
      <c r="A19" s="10" t="s">
        <v>53</v>
      </c>
      <c r="B19" s="131" t="s">
        <v>189</v>
      </c>
      <c r="C19" s="82" t="s">
        <v>210</v>
      </c>
      <c r="D19" s="6">
        <v>2024</v>
      </c>
      <c r="E19" s="6">
        <v>2026</v>
      </c>
      <c r="F19" s="143">
        <v>0.338667</v>
      </c>
      <c r="G19" s="89">
        <f>F19</f>
        <v>0.338667</v>
      </c>
      <c r="H19" s="86">
        <v>44964</v>
      </c>
      <c r="I19" s="79">
        <v>0.3780539</v>
      </c>
      <c r="J19" s="79">
        <f>I19</f>
        <v>0.3780539</v>
      </c>
      <c r="K19" s="79">
        <f>N19</f>
        <v>0.120973545735</v>
      </c>
      <c r="L19" s="79"/>
      <c r="M19" s="79"/>
      <c r="N19" s="79">
        <v>0.120973545735</v>
      </c>
      <c r="O19" s="79">
        <v>0</v>
      </c>
      <c r="P19" s="79">
        <f>N19-Q19</f>
        <v>0.1008112881125</v>
      </c>
      <c r="Q19" s="79">
        <f>N19-N19/1.2</f>
        <v>0.0201622576225</v>
      </c>
      <c r="R19" s="79"/>
      <c r="S19" s="79">
        <f>V19</f>
        <v>0.1260136665709573</v>
      </c>
      <c r="T19" s="79"/>
      <c r="U19" s="79"/>
      <c r="V19" s="79">
        <v>0.1260136665709573</v>
      </c>
      <c r="W19" s="79"/>
      <c r="X19" s="79">
        <f>V19-W19-Y19</f>
        <v>0.10501138880913109</v>
      </c>
      <c r="Y19" s="79">
        <f>V19-V19/1.2</f>
        <v>0.021002277761826213</v>
      </c>
      <c r="Z19" s="79"/>
      <c r="AA19" s="79">
        <f>AD19</f>
        <v>0.13106668858678613</v>
      </c>
      <c r="AB19" s="79"/>
      <c r="AC19" s="79"/>
      <c r="AD19" s="79">
        <v>0.13106668858678613</v>
      </c>
      <c r="AE19" s="79"/>
      <c r="AF19" s="79">
        <f>AD19-AE19-AG19</f>
        <v>0.10922224048898845</v>
      </c>
      <c r="AG19" s="79">
        <f>AD19-AD19/1.2</f>
        <v>0.02184444809779769</v>
      </c>
      <c r="AH19" s="79"/>
      <c r="AI19" s="79">
        <f t="shared" si="2"/>
        <v>0.37805390089274343</v>
      </c>
      <c r="AJ19" s="79">
        <f t="shared" si="5"/>
        <v>0</v>
      </c>
      <c r="AK19" s="79">
        <f t="shared" si="5"/>
        <v>0</v>
      </c>
      <c r="AL19" s="79">
        <f t="shared" si="5"/>
        <v>0.37805390089274343</v>
      </c>
      <c r="AM19" s="79">
        <f t="shared" si="5"/>
        <v>0</v>
      </c>
      <c r="AN19" s="79">
        <f t="shared" si="5"/>
        <v>0.3150449174106195</v>
      </c>
      <c r="AO19" s="79">
        <f t="shared" si="5"/>
        <v>0.0630089834821239</v>
      </c>
      <c r="AP19" s="79">
        <f t="shared" si="5"/>
        <v>0</v>
      </c>
    </row>
    <row r="20" spans="1:42" ht="19.5" customHeight="1">
      <c r="A20" s="10" t="s">
        <v>55</v>
      </c>
      <c r="B20" s="131" t="s">
        <v>190</v>
      </c>
      <c r="C20" s="82" t="s">
        <v>211</v>
      </c>
      <c r="D20" s="6">
        <v>2025</v>
      </c>
      <c r="E20" s="6">
        <v>2026</v>
      </c>
      <c r="F20" s="143">
        <v>2.2248</v>
      </c>
      <c r="G20" s="89">
        <f>F20</f>
        <v>2.2248</v>
      </c>
      <c r="H20" s="86">
        <v>44966</v>
      </c>
      <c r="I20" s="79">
        <v>2.50835508</v>
      </c>
      <c r="J20" s="79">
        <f>I20</f>
        <v>2.50835508</v>
      </c>
      <c r="K20" s="79">
        <f>N20</f>
        <v>0</v>
      </c>
      <c r="L20" s="79"/>
      <c r="M20" s="79"/>
      <c r="N20" s="79">
        <v>0</v>
      </c>
      <c r="O20" s="79">
        <v>0</v>
      </c>
      <c r="P20" s="79">
        <v>0</v>
      </c>
      <c r="Q20" s="79">
        <f>N20-N20/1.2</f>
        <v>0</v>
      </c>
      <c r="R20" s="79"/>
      <c r="S20" s="79">
        <f>V20</f>
        <v>1.862594265520107</v>
      </c>
      <c r="T20" s="79"/>
      <c r="U20" s="79"/>
      <c r="V20" s="79">
        <v>1.862594265520107</v>
      </c>
      <c r="W20" s="79"/>
      <c r="X20" s="79">
        <f>V20-W20-Y20</f>
        <v>1.5521618879334227</v>
      </c>
      <c r="Y20" s="79">
        <f>V20-V20/1.2</f>
        <v>0.3104323775866844</v>
      </c>
      <c r="Z20" s="79"/>
      <c r="AA20" s="79">
        <f>AD20</f>
        <v>0.645760810991066</v>
      </c>
      <c r="AB20" s="79"/>
      <c r="AC20" s="79"/>
      <c r="AD20" s="79">
        <v>0.645760810991066</v>
      </c>
      <c r="AE20" s="79"/>
      <c r="AF20" s="79">
        <f>AD20-AE20-AG20</f>
        <v>0.5381340091592217</v>
      </c>
      <c r="AG20" s="79">
        <f>AD20-AD20/1.2</f>
        <v>0.10762680183184425</v>
      </c>
      <c r="AH20" s="79"/>
      <c r="AI20" s="79">
        <f t="shared" si="2"/>
        <v>2.5083550765111733</v>
      </c>
      <c r="AJ20" s="79">
        <f t="shared" si="5"/>
        <v>0</v>
      </c>
      <c r="AK20" s="79">
        <f t="shared" si="5"/>
        <v>0</v>
      </c>
      <c r="AL20" s="79">
        <f t="shared" si="5"/>
        <v>2.5083550765111733</v>
      </c>
      <c r="AM20" s="79">
        <f t="shared" si="5"/>
        <v>0</v>
      </c>
      <c r="AN20" s="79">
        <f t="shared" si="5"/>
        <v>2.0902958970926444</v>
      </c>
      <c r="AO20" s="79">
        <f t="shared" si="5"/>
        <v>0.41805917941852866</v>
      </c>
      <c r="AP20" s="79">
        <f t="shared" si="5"/>
        <v>0</v>
      </c>
    </row>
    <row r="21" spans="1:42" ht="19.5" customHeight="1">
      <c r="A21" s="10" t="s">
        <v>57</v>
      </c>
      <c r="B21" s="131" t="s">
        <v>191</v>
      </c>
      <c r="C21" s="82" t="s">
        <v>212</v>
      </c>
      <c r="D21" s="6">
        <v>2026</v>
      </c>
      <c r="E21" s="6">
        <v>2026</v>
      </c>
      <c r="F21" s="143">
        <v>1.620846</v>
      </c>
      <c r="G21" s="89">
        <f>F21</f>
        <v>1.620846</v>
      </c>
      <c r="H21" s="86">
        <v>44967</v>
      </c>
      <c r="I21" s="79">
        <v>1.88183896</v>
      </c>
      <c r="J21" s="79">
        <f>I21</f>
        <v>1.88183896</v>
      </c>
      <c r="K21" s="79">
        <f>N21</f>
        <v>0</v>
      </c>
      <c r="L21" s="79"/>
      <c r="M21" s="79"/>
      <c r="N21" s="79">
        <v>0</v>
      </c>
      <c r="O21" s="79">
        <v>0</v>
      </c>
      <c r="P21" s="79">
        <v>0</v>
      </c>
      <c r="Q21" s="79">
        <f>N21-N21/1.2</f>
        <v>0</v>
      </c>
      <c r="R21" s="79"/>
      <c r="S21" s="79">
        <f>V21</f>
        <v>0</v>
      </c>
      <c r="T21" s="79"/>
      <c r="U21" s="79"/>
      <c r="V21" s="79">
        <v>0</v>
      </c>
      <c r="W21" s="79"/>
      <c r="X21" s="79">
        <f>V21-W21-Y21</f>
        <v>0</v>
      </c>
      <c r="Y21" s="79">
        <f>V21-V21/1.2</f>
        <v>0</v>
      </c>
      <c r="Z21" s="79"/>
      <c r="AA21" s="79">
        <f>AD21</f>
        <v>1.8818389562237063</v>
      </c>
      <c r="AB21" s="79"/>
      <c r="AC21" s="79"/>
      <c r="AD21" s="79">
        <v>1.8818389562237063</v>
      </c>
      <c r="AE21" s="79"/>
      <c r="AF21" s="79">
        <f>AD21-AE21-AG21</f>
        <v>1.568199130186422</v>
      </c>
      <c r="AG21" s="79">
        <f>AD21-AD21/1.2</f>
        <v>0.31363982603728435</v>
      </c>
      <c r="AH21" s="79"/>
      <c r="AI21" s="79">
        <f t="shared" si="2"/>
        <v>1.8818389562237063</v>
      </c>
      <c r="AJ21" s="79">
        <f t="shared" si="5"/>
        <v>0</v>
      </c>
      <c r="AK21" s="79">
        <f t="shared" si="5"/>
        <v>0</v>
      </c>
      <c r="AL21" s="79">
        <f t="shared" si="5"/>
        <v>1.8818389562237063</v>
      </c>
      <c r="AM21" s="79">
        <f t="shared" si="5"/>
        <v>0</v>
      </c>
      <c r="AN21" s="79">
        <f t="shared" si="5"/>
        <v>1.568199130186422</v>
      </c>
      <c r="AO21" s="79">
        <f t="shared" si="5"/>
        <v>0.31363982603728435</v>
      </c>
      <c r="AP21" s="79">
        <f t="shared" si="5"/>
        <v>0</v>
      </c>
    </row>
    <row r="22" spans="1:42" ht="73.5" customHeight="1">
      <c r="A22" s="83">
        <v>3</v>
      </c>
      <c r="B22" s="84" t="s">
        <v>182</v>
      </c>
      <c r="C22" s="85"/>
      <c r="D22" s="83">
        <v>2024</v>
      </c>
      <c r="E22" s="83">
        <v>2026</v>
      </c>
      <c r="F22" s="88">
        <f>F23</f>
        <v>247.08147616</v>
      </c>
      <c r="G22" s="88">
        <f aca="true" t="shared" si="6" ref="G22:AP22">G23</f>
        <v>247.08147616</v>
      </c>
      <c r="H22" s="87">
        <v>44958</v>
      </c>
      <c r="I22" s="90">
        <f t="shared" si="6"/>
        <v>271.76612882</v>
      </c>
      <c r="J22" s="90">
        <f t="shared" si="6"/>
        <v>271.76612882</v>
      </c>
      <c r="K22" s="90">
        <f t="shared" si="6"/>
        <v>151.71399964</v>
      </c>
      <c r="L22" s="90">
        <f t="shared" si="6"/>
        <v>0</v>
      </c>
      <c r="M22" s="90">
        <f t="shared" si="6"/>
        <v>0</v>
      </c>
      <c r="N22" s="90">
        <f t="shared" si="6"/>
        <v>151.71399964</v>
      </c>
      <c r="O22" s="90">
        <f t="shared" si="6"/>
        <v>5.741291157083324</v>
      </c>
      <c r="P22" s="90">
        <f t="shared" si="6"/>
        <v>120.68704187625</v>
      </c>
      <c r="Q22" s="90">
        <f t="shared" si="6"/>
        <v>25.285666606666666</v>
      </c>
      <c r="R22" s="90">
        <f t="shared" si="6"/>
        <v>0</v>
      </c>
      <c r="S22" s="90">
        <f t="shared" si="6"/>
        <v>64.35550123</v>
      </c>
      <c r="T22" s="90">
        <f t="shared" si="6"/>
        <v>0</v>
      </c>
      <c r="U22" s="90">
        <f t="shared" si="6"/>
        <v>0</v>
      </c>
      <c r="V22" s="90">
        <f t="shared" si="6"/>
        <v>64.35550123</v>
      </c>
      <c r="W22" s="90">
        <f t="shared" si="6"/>
        <v>15.9116065346833</v>
      </c>
      <c r="X22" s="90">
        <f t="shared" si="6"/>
        <v>37.71797782365004</v>
      </c>
      <c r="Y22" s="90">
        <f t="shared" si="6"/>
        <v>10.725916871666662</v>
      </c>
      <c r="Z22" s="90">
        <f t="shared" si="6"/>
        <v>0</v>
      </c>
      <c r="AA22" s="90">
        <f t="shared" si="6"/>
        <v>55.69662795000001</v>
      </c>
      <c r="AB22" s="90">
        <f t="shared" si="6"/>
        <v>0</v>
      </c>
      <c r="AC22" s="90">
        <f t="shared" si="6"/>
        <v>0</v>
      </c>
      <c r="AD22" s="90">
        <f t="shared" si="6"/>
        <v>55.69662795</v>
      </c>
      <c r="AE22" s="90">
        <f t="shared" si="6"/>
        <v>21.6383443249136</v>
      </c>
      <c r="AF22" s="90">
        <f t="shared" si="6"/>
        <v>24.775512300086405</v>
      </c>
      <c r="AG22" s="90">
        <f t="shared" si="6"/>
        <v>9.282771324999999</v>
      </c>
      <c r="AH22" s="90">
        <f t="shared" si="6"/>
        <v>0</v>
      </c>
      <c r="AI22" s="90">
        <f t="shared" si="6"/>
        <v>271.76612882</v>
      </c>
      <c r="AJ22" s="90">
        <f t="shared" si="6"/>
        <v>0</v>
      </c>
      <c r="AK22" s="90">
        <f t="shared" si="6"/>
        <v>0</v>
      </c>
      <c r="AL22" s="90">
        <f t="shared" si="6"/>
        <v>271.76612882</v>
      </c>
      <c r="AM22" s="90">
        <f t="shared" si="6"/>
        <v>43.29124201668022</v>
      </c>
      <c r="AN22" s="90">
        <f t="shared" si="6"/>
        <v>183.18053199998644</v>
      </c>
      <c r="AO22" s="90">
        <f t="shared" si="6"/>
        <v>45.29435480333333</v>
      </c>
      <c r="AP22" s="90">
        <f t="shared" si="6"/>
        <v>0</v>
      </c>
    </row>
    <row r="23" spans="1:42" s="133" customFormat="1" ht="81" customHeight="1">
      <c r="A23" s="10" t="s">
        <v>192</v>
      </c>
      <c r="B23" s="131" t="s">
        <v>182</v>
      </c>
      <c r="C23" s="6" t="s">
        <v>197</v>
      </c>
      <c r="D23" s="6">
        <v>2024</v>
      </c>
      <c r="E23" s="6">
        <v>2026</v>
      </c>
      <c r="F23" s="142">
        <v>247.08147616</v>
      </c>
      <c r="G23" s="89">
        <f>F23</f>
        <v>247.08147616</v>
      </c>
      <c r="H23" s="86">
        <v>44967</v>
      </c>
      <c r="I23" s="79">
        <v>271.76612882</v>
      </c>
      <c r="J23" s="79">
        <f>I23</f>
        <v>271.76612882</v>
      </c>
      <c r="K23" s="79">
        <f>L23+M23+N23</f>
        <v>151.71399964</v>
      </c>
      <c r="L23" s="79"/>
      <c r="M23" s="79"/>
      <c r="N23" s="79">
        <v>151.71399964</v>
      </c>
      <c r="O23" s="79">
        <f>'прил.5'!C37</f>
        <v>5.741291157083324</v>
      </c>
      <c r="P23" s="79">
        <f>N23-Q23-O23</f>
        <v>120.68704187625</v>
      </c>
      <c r="Q23" s="79">
        <f>N23-N23/1.2</f>
        <v>25.285666606666666</v>
      </c>
      <c r="R23" s="79"/>
      <c r="S23" s="79">
        <f>Y23+X23+W23</f>
        <v>64.35550123</v>
      </c>
      <c r="T23" s="79"/>
      <c r="U23" s="79"/>
      <c r="V23" s="79">
        <v>64.35550123</v>
      </c>
      <c r="W23" s="79">
        <f>'прил.5'!D37</f>
        <v>15.9116065346833</v>
      </c>
      <c r="X23" s="79">
        <f>V23-W23-Y23</f>
        <v>37.71797782365004</v>
      </c>
      <c r="Y23" s="79">
        <f>V23-V23/1.2</f>
        <v>10.725916871666662</v>
      </c>
      <c r="Z23" s="79"/>
      <c r="AA23" s="79">
        <f>AE23+AF23+AG23</f>
        <v>55.69662795000001</v>
      </c>
      <c r="AB23" s="79"/>
      <c r="AC23" s="79"/>
      <c r="AD23" s="79">
        <v>55.69662795</v>
      </c>
      <c r="AE23" s="79">
        <f>'прил.5'!E37</f>
        <v>21.6383443249136</v>
      </c>
      <c r="AF23" s="79">
        <f>AD23-AE23-AG23</f>
        <v>24.775512300086405</v>
      </c>
      <c r="AG23" s="79">
        <f>AD23-AD23/1.2</f>
        <v>9.282771324999999</v>
      </c>
      <c r="AH23" s="79"/>
      <c r="AI23" s="79">
        <f t="shared" si="2"/>
        <v>271.76612882</v>
      </c>
      <c r="AJ23" s="79">
        <f aca="true" t="shared" si="7" ref="AJ23:AP23">L23+T23+AB23</f>
        <v>0</v>
      </c>
      <c r="AK23" s="79">
        <f t="shared" si="7"/>
        <v>0</v>
      </c>
      <c r="AL23" s="79">
        <f t="shared" si="7"/>
        <v>271.76612882</v>
      </c>
      <c r="AM23" s="79">
        <f t="shared" si="7"/>
        <v>43.29124201668022</v>
      </c>
      <c r="AN23" s="79">
        <f t="shared" si="7"/>
        <v>183.18053199998644</v>
      </c>
      <c r="AO23" s="79">
        <f t="shared" si="7"/>
        <v>45.29435480333333</v>
      </c>
      <c r="AP23" s="79">
        <f t="shared" si="7"/>
        <v>0</v>
      </c>
    </row>
    <row r="24" spans="1:41" ht="24" customHeight="1">
      <c r="A24" s="26"/>
      <c r="B24" s="26"/>
      <c r="C24" s="11"/>
      <c r="D24" s="26"/>
      <c r="E24" s="26"/>
      <c r="F24" s="26"/>
      <c r="G24" s="33"/>
      <c r="H24" s="26"/>
      <c r="I24" s="26"/>
      <c r="J24" s="26"/>
      <c r="N24" s="31"/>
      <c r="O24" s="31"/>
      <c r="P24" s="55"/>
      <c r="Q24" s="31"/>
      <c r="V24" s="31"/>
      <c r="W24" s="31"/>
      <c r="X24" s="55"/>
      <c r="Y24" s="31"/>
      <c r="AD24" s="31"/>
      <c r="AE24" s="31"/>
      <c r="AF24" s="55"/>
      <c r="AG24" s="31"/>
      <c r="AM24" s="31"/>
      <c r="AN24" s="31"/>
      <c r="AO24" s="31"/>
    </row>
    <row r="25" spans="1:41" ht="23.25" customHeight="1">
      <c r="A25" s="11"/>
      <c r="B25" s="11"/>
      <c r="C25" s="11"/>
      <c r="D25" s="11"/>
      <c r="E25" s="11"/>
      <c r="F25" s="11"/>
      <c r="G25" s="33"/>
      <c r="H25" s="11"/>
      <c r="I25" s="11"/>
      <c r="J25" s="11"/>
      <c r="K25" s="29"/>
      <c r="N25" s="31"/>
      <c r="O25" s="31"/>
      <c r="P25" s="31"/>
      <c r="Q25" s="31"/>
      <c r="S25" s="29"/>
      <c r="V25" s="31"/>
      <c r="W25" s="31"/>
      <c r="X25" s="31"/>
      <c r="Y25" s="31"/>
      <c r="AA25" s="29"/>
      <c r="AD25" s="31"/>
      <c r="AE25" s="31"/>
      <c r="AF25" s="31"/>
      <c r="AG25" s="31"/>
      <c r="AM25" s="31"/>
      <c r="AN25" s="31"/>
      <c r="AO25" s="31"/>
    </row>
    <row r="26" spans="14:42" ht="192.75" customHeight="1">
      <c r="N26" s="62"/>
      <c r="O26" s="31"/>
      <c r="P26" s="31"/>
      <c r="Q26" s="31"/>
      <c r="V26" s="31"/>
      <c r="W26" s="31"/>
      <c r="X26" s="31"/>
      <c r="Y26" s="31"/>
      <c r="AD26" s="31"/>
      <c r="AE26" s="162" t="s">
        <v>218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80"/>
    </row>
    <row r="27" spans="1:44" ht="35.25" customHeight="1">
      <c r="A27" s="29"/>
      <c r="B27" s="29"/>
      <c r="C27" s="125"/>
      <c r="D27" s="29"/>
      <c r="E27" s="29"/>
      <c r="F27" s="130"/>
      <c r="G27" s="29"/>
      <c r="H27" s="29"/>
      <c r="I27" s="12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ht="18" customHeight="1">
      <c r="A28" s="29"/>
      <c r="B28" s="29"/>
      <c r="C28" s="125"/>
      <c r="D28" s="125"/>
      <c r="E28" s="125"/>
      <c r="F28" s="130"/>
      <c r="G28" s="125"/>
      <c r="H28" s="125"/>
      <c r="I28" s="12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8" customHeight="1">
      <c r="A29" s="125"/>
      <c r="B29" s="29"/>
      <c r="C29" s="125"/>
      <c r="D29" s="125"/>
      <c r="E29" s="125"/>
      <c r="F29" s="130"/>
      <c r="G29" s="125"/>
      <c r="H29" s="125"/>
      <c r="I29" s="12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44" ht="15.75">
      <c r="A30" s="126"/>
      <c r="B30" s="29"/>
      <c r="C30" s="125"/>
      <c r="D30" s="126"/>
      <c r="E30" s="126"/>
      <c r="F30" s="130"/>
      <c r="G30" s="126"/>
      <c r="H30" s="126"/>
      <c r="I30" s="125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1:44" ht="15.75">
      <c r="A31" s="29"/>
      <c r="B31" s="29"/>
      <c r="C31" s="127"/>
      <c r="D31" s="127"/>
      <c r="E31" s="127"/>
      <c r="F31" s="130"/>
      <c r="G31" s="127"/>
      <c r="H31" s="127"/>
      <c r="I31" s="125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15.75">
      <c r="A32" s="29"/>
      <c r="B32" s="29"/>
      <c r="C32" s="125"/>
      <c r="D32" s="125"/>
      <c r="E32" s="125"/>
      <c r="F32" s="130"/>
      <c r="G32" s="125"/>
      <c r="H32" s="125"/>
      <c r="I32" s="125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5.75">
      <c r="A33" s="29"/>
      <c r="B33" s="29"/>
      <c r="C33" s="127"/>
      <c r="D33" s="127"/>
      <c r="E33" s="127"/>
      <c r="F33" s="127"/>
      <c r="G33" s="127"/>
      <c r="H33" s="127"/>
      <c r="I33" s="125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1:44" ht="15.75">
      <c r="A34" s="29"/>
      <c r="B34" s="29"/>
      <c r="C34" s="128"/>
      <c r="D34" s="128"/>
      <c r="E34" s="128"/>
      <c r="F34" s="128"/>
      <c r="G34" s="128"/>
      <c r="H34" s="128"/>
      <c r="I34" s="1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ht="15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ht="15.75">
      <c r="A36" s="29"/>
      <c r="B36" s="129"/>
      <c r="C36" s="129"/>
      <c r="D36" s="129"/>
      <c r="E36" s="129"/>
      <c r="F36" s="129"/>
      <c r="G36" s="129"/>
      <c r="H36" s="129"/>
      <c r="I36" s="1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ht="15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5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ht="15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15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5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ht="15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15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ht="15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1:44" ht="15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ht="15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44" ht="15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1:44" ht="15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1:44" ht="15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1:44" ht="15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1:44" ht="15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  <row r="55" spans="1:44" ht="15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56" spans="1:44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</row>
    <row r="57" spans="1:44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</row>
    <row r="58" spans="1:44" ht="15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</row>
    <row r="59" spans="1:44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</row>
    <row r="60" spans="1:44" ht="15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ht="15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ht="15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ht="15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1:44" ht="15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1:44" ht="15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1:44" ht="15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1:44" ht="15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</row>
    <row r="71" spans="1:44" ht="15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ht="15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ht="15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15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</row>
    <row r="75" spans="1:44" ht="15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</row>
    <row r="76" spans="1:44" ht="15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</row>
    <row r="77" spans="1:44" ht="15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</row>
    <row r="78" spans="1:44" ht="15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</row>
    <row r="79" spans="1:44" ht="15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</row>
    <row r="80" spans="1:44" ht="15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</row>
    <row r="81" spans="1:44" ht="15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</row>
    <row r="82" spans="1:44" ht="15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</row>
    <row r="83" spans="1:44" ht="15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</row>
    <row r="84" spans="1:44" ht="15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</row>
    <row r="85" spans="1:44" ht="15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</row>
    <row r="86" spans="1:44" ht="15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</row>
    <row r="87" spans="1:44" ht="15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</row>
    <row r="88" spans="1:44" ht="15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</row>
    <row r="89" spans="1:44" ht="15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</row>
    <row r="90" spans="1:44" ht="15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</row>
    <row r="91" spans="1:44" ht="15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</row>
    <row r="92" spans="1:44" ht="15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</row>
    <row r="93" spans="1:44" ht="15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</row>
    <row r="94" spans="1:44" ht="15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</row>
    <row r="95" spans="1:44" ht="15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</row>
    <row r="96" spans="1:44" ht="15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</row>
    <row r="97" spans="1:44" ht="15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</row>
    <row r="98" spans="1:44" ht="15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</row>
    <row r="99" spans="1:44" ht="15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</row>
  </sheetData>
  <sheetProtection/>
  <mergeCells count="21">
    <mergeCell ref="AE26:AO26"/>
    <mergeCell ref="AA10:AH10"/>
    <mergeCell ref="E9:E10"/>
    <mergeCell ref="J9:J10"/>
    <mergeCell ref="S10:Z10"/>
    <mergeCell ref="N2:AG2"/>
    <mergeCell ref="K10:R10"/>
    <mergeCell ref="K9:AP9"/>
    <mergeCell ref="A3:Z3"/>
    <mergeCell ref="A4:Z4"/>
    <mergeCell ref="AI10:AP10"/>
    <mergeCell ref="AC3:AP3"/>
    <mergeCell ref="B9:B11"/>
    <mergeCell ref="F10:H10"/>
    <mergeCell ref="A7:Z7"/>
    <mergeCell ref="D9:D11"/>
    <mergeCell ref="C9:C11"/>
    <mergeCell ref="A6:Z6"/>
    <mergeCell ref="F9:H9"/>
    <mergeCell ref="I9:I10"/>
    <mergeCell ref="A9:A11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view="pageBreakPreview" zoomScale="70" zoomScaleSheetLayoutView="70" zoomScalePageLayoutView="0" workbookViewId="0" topLeftCell="B7">
      <selection activeCell="N13" sqref="N13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29.25390625" style="1" customWidth="1"/>
    <col min="4" max="4" width="11.625" style="1" customWidth="1"/>
    <col min="5" max="5" width="14.875" style="1" customWidth="1"/>
    <col min="6" max="6" width="17.375" style="1" customWidth="1"/>
    <col min="7" max="7" width="19.75390625" style="1" customWidth="1"/>
    <col min="8" max="8" width="9.75390625" style="1" customWidth="1"/>
    <col min="9" max="9" width="8.75390625" style="1" customWidth="1"/>
    <col min="10" max="10" width="10.625" style="1" customWidth="1"/>
    <col min="11" max="11" width="8.25390625" style="1" customWidth="1"/>
    <col min="12" max="12" width="11.625" style="1" customWidth="1"/>
    <col min="13" max="13" width="11.125" style="1" customWidth="1"/>
    <col min="14" max="14" width="13.25390625" style="1" customWidth="1"/>
    <col min="15" max="15" width="11.125" style="1" customWidth="1"/>
    <col min="16" max="16" width="12.375" style="1" customWidth="1"/>
    <col min="17" max="17" width="19.00390625" style="1" customWidth="1"/>
    <col min="18" max="18" width="9.875" style="1" customWidth="1"/>
    <col min="19" max="19" width="11.25390625" style="1" customWidth="1"/>
    <col min="20" max="20" width="14.00390625" style="1" customWidth="1"/>
    <col min="21" max="21" width="11.25390625" style="1" customWidth="1"/>
    <col min="22" max="22" width="14.00390625" style="1" customWidth="1"/>
    <col min="23" max="23" width="9.125" style="1" customWidth="1"/>
    <col min="24" max="24" width="10.375" style="1" customWidth="1"/>
    <col min="25" max="25" width="6.375" style="1" customWidth="1"/>
    <col min="26" max="26" width="8.375" style="1" customWidth="1"/>
    <col min="27" max="27" width="11.375" style="1" customWidth="1"/>
    <col min="28" max="28" width="9.00390625" style="1" customWidth="1"/>
    <col min="29" max="29" width="7.75390625" style="1" customWidth="1"/>
    <col min="30" max="30" width="10.25390625" style="1" customWidth="1"/>
    <col min="31" max="31" width="7.00390625" style="1" customWidth="1"/>
    <col min="32" max="32" width="7.75390625" style="1" customWidth="1"/>
    <col min="33" max="33" width="10.75390625" style="1" customWidth="1"/>
    <col min="34" max="34" width="8.375" style="1" customWidth="1"/>
    <col min="35" max="41" width="8.25390625" style="1" customWidth="1"/>
    <col min="42" max="42" width="9.875" style="1" customWidth="1"/>
    <col min="43" max="43" width="7.00390625" style="1" customWidth="1"/>
    <col min="44" max="44" width="7.875" style="1" customWidth="1"/>
    <col min="45" max="45" width="11.00390625" style="1" customWidth="1"/>
    <col min="46" max="46" width="7.75390625" style="1" customWidth="1"/>
    <col min="47" max="47" width="8.875" style="1" customWidth="1"/>
    <col min="48" max="16384" width="9.125" style="1" customWidth="1"/>
  </cols>
  <sheetData>
    <row r="1" ht="15.75">
      <c r="Q1" s="32" t="s">
        <v>95</v>
      </c>
    </row>
    <row r="2" ht="18.75">
      <c r="Q2" s="3" t="s">
        <v>99</v>
      </c>
    </row>
    <row r="3" spans="1:17" ht="18.7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50" ht="18.75">
      <c r="A4" s="164" t="s">
        <v>87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18.75">
      <c r="A5" s="4"/>
      <c r="B5" s="4"/>
      <c r="C5" s="4"/>
      <c r="D5" s="4"/>
      <c r="E5" s="4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2" ht="18.75">
      <c r="A6" s="153" t="str">
        <f>'прил.1'!A6</f>
        <v> Филиал «АтомЭнергоСбыт» Хакасия ООО «АтомЭнергоСбыт Бизнес»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5.75">
      <c r="A7" s="151" t="s">
        <v>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17" ht="15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7" ht="82.5" customHeight="1">
      <c r="A9" s="147" t="s">
        <v>3</v>
      </c>
      <c r="B9" s="147" t="s">
        <v>67</v>
      </c>
      <c r="C9" s="147" t="s">
        <v>68</v>
      </c>
      <c r="D9" s="152" t="s">
        <v>5</v>
      </c>
      <c r="E9" s="167" t="s">
        <v>88</v>
      </c>
      <c r="F9" s="147" t="s">
        <v>89</v>
      </c>
      <c r="G9" s="147" t="s">
        <v>101</v>
      </c>
      <c r="H9" s="147"/>
      <c r="I9" s="147"/>
      <c r="J9" s="147"/>
      <c r="K9" s="147"/>
      <c r="L9" s="147" t="s">
        <v>102</v>
      </c>
      <c r="M9" s="147"/>
      <c r="N9" s="147" t="s">
        <v>100</v>
      </c>
      <c r="O9" s="147"/>
      <c r="P9" s="147"/>
      <c r="Q9" s="147"/>
    </row>
    <row r="10" spans="1:17" ht="121.5" customHeight="1">
      <c r="A10" s="147"/>
      <c r="B10" s="147"/>
      <c r="C10" s="147"/>
      <c r="D10" s="152"/>
      <c r="E10" s="168"/>
      <c r="F10" s="147"/>
      <c r="G10" s="147" t="s">
        <v>9</v>
      </c>
      <c r="H10" s="147"/>
      <c r="I10" s="147"/>
      <c r="J10" s="147"/>
      <c r="K10" s="147"/>
      <c r="L10" s="147" t="s">
        <v>198</v>
      </c>
      <c r="M10" s="147"/>
      <c r="N10" s="23" t="s">
        <v>114</v>
      </c>
      <c r="O10" s="23" t="s">
        <v>115</v>
      </c>
      <c r="P10" s="23" t="s">
        <v>194</v>
      </c>
      <c r="Q10" s="147" t="s">
        <v>10</v>
      </c>
    </row>
    <row r="11" spans="1:17" ht="203.25" customHeight="1">
      <c r="A11" s="147"/>
      <c r="B11" s="147"/>
      <c r="C11" s="147"/>
      <c r="D11" s="152"/>
      <c r="E11" s="6" t="s">
        <v>9</v>
      </c>
      <c r="F11" s="6" t="s">
        <v>11</v>
      </c>
      <c r="G11" s="36" t="s">
        <v>90</v>
      </c>
      <c r="H11" s="36" t="s">
        <v>116</v>
      </c>
      <c r="I11" s="36" t="s">
        <v>117</v>
      </c>
      <c r="J11" s="37" t="s">
        <v>91</v>
      </c>
      <c r="K11" s="37" t="s">
        <v>92</v>
      </c>
      <c r="L11" s="7" t="s">
        <v>93</v>
      </c>
      <c r="M11" s="7" t="s">
        <v>94</v>
      </c>
      <c r="N11" s="6" t="s">
        <v>9</v>
      </c>
      <c r="O11" s="6" t="s">
        <v>9</v>
      </c>
      <c r="P11" s="6" t="s">
        <v>9</v>
      </c>
      <c r="Q11" s="147"/>
    </row>
    <row r="12" spans="1:1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94" customFormat="1" ht="15.75">
      <c r="A13" s="10"/>
      <c r="B13" s="77" t="s">
        <v>118</v>
      </c>
      <c r="C13" s="78"/>
      <c r="D13" s="30"/>
      <c r="E13" s="30"/>
      <c r="F13" s="28">
        <f>F14+F16+F22</f>
        <v>210.7315743</v>
      </c>
      <c r="G13" s="28">
        <f aca="true" t="shared" si="0" ref="G13:Q13">G14+G16+G22</f>
        <v>231.91867048333333</v>
      </c>
      <c r="H13" s="28">
        <f t="shared" si="0"/>
        <v>0.951816624687104</v>
      </c>
      <c r="I13" s="28">
        <f t="shared" si="0"/>
        <v>45.5233699372373</v>
      </c>
      <c r="J13" s="28">
        <f t="shared" si="0"/>
        <v>185.44348392140893</v>
      </c>
      <c r="K13" s="28">
        <f t="shared" si="0"/>
        <v>0</v>
      </c>
      <c r="L13" s="28">
        <f t="shared" si="0"/>
        <v>210.7315743</v>
      </c>
      <c r="M13" s="28">
        <f t="shared" si="0"/>
        <v>231.91867048333333</v>
      </c>
      <c r="N13" s="28">
        <f t="shared" si="0"/>
        <v>127.35611854707084</v>
      </c>
      <c r="O13" s="28">
        <f t="shared" si="0"/>
        <v>55.72028576860761</v>
      </c>
      <c r="P13" s="28">
        <f t="shared" si="0"/>
        <v>48.84226616316798</v>
      </c>
      <c r="Q13" s="28">
        <f t="shared" si="0"/>
        <v>231.91867047884642</v>
      </c>
    </row>
    <row r="14" spans="1:24" s="94" customFormat="1" ht="37.5">
      <c r="A14" s="83">
        <v>1</v>
      </c>
      <c r="B14" s="84" t="s">
        <v>213</v>
      </c>
      <c r="C14" s="85"/>
      <c r="D14" s="83">
        <v>2024</v>
      </c>
      <c r="E14" s="83">
        <v>2024</v>
      </c>
      <c r="F14" s="90">
        <f aca="true" t="shared" si="1" ref="F14:Q14">SUM(F15:F15)</f>
        <v>0.2</v>
      </c>
      <c r="G14" s="90">
        <f t="shared" si="1"/>
        <v>0.214323</v>
      </c>
      <c r="H14" s="90">
        <f t="shared" si="1"/>
        <v>0</v>
      </c>
      <c r="I14" s="90">
        <f t="shared" si="1"/>
        <v>0</v>
      </c>
      <c r="J14" s="90">
        <f t="shared" si="1"/>
        <v>0.214323</v>
      </c>
      <c r="K14" s="90">
        <f t="shared" si="1"/>
        <v>0</v>
      </c>
      <c r="L14" s="90">
        <f t="shared" si="1"/>
        <v>0.2</v>
      </c>
      <c r="M14" s="90">
        <f t="shared" si="1"/>
        <v>0.214323</v>
      </c>
      <c r="N14" s="90">
        <f t="shared" si="1"/>
        <v>0.214323</v>
      </c>
      <c r="O14" s="90">
        <f t="shared" si="1"/>
        <v>0</v>
      </c>
      <c r="P14" s="90">
        <f t="shared" si="1"/>
        <v>0</v>
      </c>
      <c r="Q14" s="90">
        <f t="shared" si="1"/>
        <v>0.214323</v>
      </c>
      <c r="R14" s="91"/>
      <c r="S14" s="92"/>
      <c r="T14" s="91"/>
      <c r="U14" s="92"/>
      <c r="V14" s="91"/>
      <c r="W14" s="93"/>
      <c r="X14" s="91"/>
    </row>
    <row r="15" spans="1:17" s="94" customFormat="1" ht="15.75">
      <c r="A15" s="10" t="str">
        <f>'прил.1'!A15</f>
        <v>1.1</v>
      </c>
      <c r="B15" s="112" t="str">
        <f>'прил.1'!B15</f>
        <v>Терминал электронной очереди + монтаж</v>
      </c>
      <c r="C15" s="112" t="str">
        <f>'прил.1'!C15</f>
        <v>N_REK_OMTO_TERM</v>
      </c>
      <c r="D15" s="10">
        <f>'прил.1'!D15</f>
        <v>2024</v>
      </c>
      <c r="E15" s="10">
        <f>'прил.1'!E15</f>
        <v>2024</v>
      </c>
      <c r="F15" s="28">
        <f>'прил.1'!F15/1.2</f>
        <v>0.2</v>
      </c>
      <c r="G15" s="28">
        <f aca="true" t="shared" si="2" ref="G15:G21">H15+I15+J15+K15</f>
        <v>0.214323</v>
      </c>
      <c r="H15" s="78">
        <v>0</v>
      </c>
      <c r="I15" s="78">
        <v>0</v>
      </c>
      <c r="J15" s="28">
        <f>'прил.1'!I15/1.2</f>
        <v>0.214323</v>
      </c>
      <c r="K15" s="78">
        <v>0</v>
      </c>
      <c r="L15" s="28">
        <f aca="true" t="shared" si="3" ref="L15:L23">F15</f>
        <v>0.2</v>
      </c>
      <c r="M15" s="28">
        <f aca="true" t="shared" si="4" ref="M15:M23">G15</f>
        <v>0.214323</v>
      </c>
      <c r="N15" s="28">
        <f>M15</f>
        <v>0.214323</v>
      </c>
      <c r="O15" s="28">
        <f>'прил.1'!S15</f>
        <v>0</v>
      </c>
      <c r="P15" s="28">
        <f>'прил.1'!AA15</f>
        <v>0</v>
      </c>
      <c r="Q15" s="28">
        <f aca="true" t="shared" si="5" ref="Q15:Q23">N15+O15+P15</f>
        <v>0.214323</v>
      </c>
    </row>
    <row r="16" spans="1:17" s="94" customFormat="1" ht="37.5">
      <c r="A16" s="83">
        <v>2</v>
      </c>
      <c r="B16" s="84" t="s">
        <v>214</v>
      </c>
      <c r="C16" s="85"/>
      <c r="D16" s="83">
        <v>2024</v>
      </c>
      <c r="E16" s="83">
        <v>2026</v>
      </c>
      <c r="F16" s="90">
        <f aca="true" t="shared" si="6" ref="F16:K16">SUM(F17:F21)</f>
        <v>4.630344166666667</v>
      </c>
      <c r="G16" s="90">
        <f t="shared" si="6"/>
        <v>5.232573466666667</v>
      </c>
      <c r="H16" s="90">
        <f t="shared" si="6"/>
        <v>0</v>
      </c>
      <c r="I16" s="90">
        <f t="shared" si="6"/>
        <v>0</v>
      </c>
      <c r="J16" s="90">
        <f t="shared" si="6"/>
        <v>5.232573466666667</v>
      </c>
      <c r="K16" s="90">
        <f t="shared" si="6"/>
        <v>0</v>
      </c>
      <c r="L16" s="90">
        <f t="shared" si="3"/>
        <v>4.630344166666667</v>
      </c>
      <c r="M16" s="90">
        <f t="shared" si="4"/>
        <v>5.232573466666667</v>
      </c>
      <c r="N16" s="90">
        <f>'прил.1'!K16/1.2</f>
        <v>0.7134625137374999</v>
      </c>
      <c r="O16" s="90">
        <f>'прил.1'!S16/1.2</f>
        <v>2.090701410274268</v>
      </c>
      <c r="P16" s="90">
        <f>'прил.1'!AA16/1.2</f>
        <v>2.4284095381679656</v>
      </c>
      <c r="Q16" s="90">
        <f t="shared" si="5"/>
        <v>5.232573462179733</v>
      </c>
    </row>
    <row r="17" spans="1:17" s="94" customFormat="1" ht="15.75" customHeight="1">
      <c r="A17" s="10" t="str">
        <f>'прил.1'!A17</f>
        <v>2.1</v>
      </c>
      <c r="B17" s="112" t="str">
        <f>'прил.1'!B17</f>
        <v>Многофункциональные устройства</v>
      </c>
      <c r="C17" s="112" t="str">
        <f>'прил.1'!C17</f>
        <v>N_REK_IT_MFU</v>
      </c>
      <c r="D17" s="6">
        <v>2024</v>
      </c>
      <c r="E17" s="6">
        <v>2026</v>
      </c>
      <c r="F17" s="28">
        <f>'прил.1'!F17/1.2</f>
        <v>0.7333333333333334</v>
      </c>
      <c r="G17" s="28">
        <f t="shared" si="2"/>
        <v>0.8104276333333333</v>
      </c>
      <c r="H17" s="78">
        <v>0</v>
      </c>
      <c r="I17" s="78">
        <v>0</v>
      </c>
      <c r="J17" s="78">
        <f>'прил.1'!I17/1.2</f>
        <v>0.8104276333333333</v>
      </c>
      <c r="K17" s="78">
        <v>0</v>
      </c>
      <c r="L17" s="28">
        <f t="shared" si="3"/>
        <v>0.7333333333333334</v>
      </c>
      <c r="M17" s="28">
        <f t="shared" si="4"/>
        <v>0.8104276333333333</v>
      </c>
      <c r="N17" s="28">
        <f>'прил.1'!K17/1.2</f>
        <v>0.39292550000000004</v>
      </c>
      <c r="O17" s="28">
        <f>'прил.1'!S17/1.2</f>
        <v>0.204647975</v>
      </c>
      <c r="P17" s="28">
        <f>'прил.1'!AA17/1.2</f>
        <v>0.21285415833333335</v>
      </c>
      <c r="Q17" s="28">
        <f t="shared" si="5"/>
        <v>0.8104276333333333</v>
      </c>
    </row>
    <row r="18" spans="1:17" s="94" customFormat="1" ht="15.75">
      <c r="A18" s="10" t="str">
        <f>'прил.1'!A18</f>
        <v>2.2</v>
      </c>
      <c r="B18" s="112" t="str">
        <f>'прил.1'!B18</f>
        <v>KVM переключатель</v>
      </c>
      <c r="C18" s="112" t="str">
        <f>'прил.1'!C18</f>
        <v>N_REK_IT_KVM</v>
      </c>
      <c r="D18" s="6">
        <v>2024</v>
      </c>
      <c r="E18" s="6">
        <v>2025</v>
      </c>
      <c r="F18" s="28">
        <f>'прил.1'!F18/1.2</f>
        <v>0.41008333333333336</v>
      </c>
      <c r="G18" s="28">
        <f t="shared" si="2"/>
        <v>0.44860588333333334</v>
      </c>
      <c r="H18" s="78">
        <v>0</v>
      </c>
      <c r="I18" s="78">
        <v>0</v>
      </c>
      <c r="J18" s="78">
        <f>'прил.1'!I18/1.2</f>
        <v>0.44860588333333334</v>
      </c>
      <c r="K18" s="78">
        <v>0</v>
      </c>
      <c r="L18" s="28">
        <f t="shared" si="3"/>
        <v>0.41008333333333336</v>
      </c>
      <c r="M18" s="28">
        <f t="shared" si="4"/>
        <v>0.44860588333333334</v>
      </c>
      <c r="N18" s="28">
        <f>'прил.1'!K18/1.2</f>
        <v>0.219725725625</v>
      </c>
      <c r="O18" s="28">
        <f>'прил.1'!S18/1.2</f>
        <v>0.22888015853171434</v>
      </c>
      <c r="P18" s="28">
        <f>'прил.1'!AA18/1.2</f>
        <v>0</v>
      </c>
      <c r="Q18" s="28">
        <f t="shared" si="5"/>
        <v>0.4486058841567143</v>
      </c>
    </row>
    <row r="19" spans="1:17" s="94" customFormat="1" ht="15.75">
      <c r="A19" s="10" t="str">
        <f>'прил.1'!A19</f>
        <v>2.3</v>
      </c>
      <c r="B19" s="112" t="str">
        <f>'прил.1'!B19</f>
        <v>Потоковый сканер документов</v>
      </c>
      <c r="C19" s="112" t="str">
        <f>'прил.1'!C19</f>
        <v>N_REK_IT_SCAN</v>
      </c>
      <c r="D19" s="6">
        <v>2024</v>
      </c>
      <c r="E19" s="6">
        <v>2026</v>
      </c>
      <c r="F19" s="28">
        <f>'прил.1'!F19/1.2</f>
        <v>0.2822225</v>
      </c>
      <c r="G19" s="28">
        <f t="shared" si="2"/>
        <v>0.3150449166666667</v>
      </c>
      <c r="H19" s="78">
        <v>0</v>
      </c>
      <c r="I19" s="78">
        <v>0</v>
      </c>
      <c r="J19" s="78">
        <f>'прил.1'!I19/1.2</f>
        <v>0.3150449166666667</v>
      </c>
      <c r="K19" s="78">
        <v>0</v>
      </c>
      <c r="L19" s="28">
        <f t="shared" si="3"/>
        <v>0.2822225</v>
      </c>
      <c r="M19" s="28">
        <f t="shared" si="4"/>
        <v>0.3150449166666667</v>
      </c>
      <c r="N19" s="28">
        <f>'прил.1'!K19/1.2</f>
        <v>0.1008112881125</v>
      </c>
      <c r="O19" s="28">
        <f>'прил.1'!S19/1.2</f>
        <v>0.10501138880913109</v>
      </c>
      <c r="P19" s="28">
        <f>'прил.1'!AA19/1.2</f>
        <v>0.10922224048898845</v>
      </c>
      <c r="Q19" s="28">
        <f t="shared" si="5"/>
        <v>0.3150449174106195</v>
      </c>
    </row>
    <row r="20" spans="1:17" s="94" customFormat="1" ht="15.75">
      <c r="A20" s="10" t="str">
        <f>'прил.1'!A20</f>
        <v>2.4</v>
      </c>
      <c r="B20" s="112" t="str">
        <f>'прил.1'!B20</f>
        <v>Рабочие станции (ПК+монитор)</v>
      </c>
      <c r="C20" s="112" t="str">
        <f>'прил.1'!C20</f>
        <v>N_REK_IT_PK</v>
      </c>
      <c r="D20" s="6">
        <v>2025</v>
      </c>
      <c r="E20" s="6">
        <v>2026</v>
      </c>
      <c r="F20" s="28">
        <f>'прил.1'!F20/1.2</f>
        <v>1.854</v>
      </c>
      <c r="G20" s="28">
        <f t="shared" si="2"/>
        <v>2.0902959</v>
      </c>
      <c r="H20" s="78">
        <v>0</v>
      </c>
      <c r="I20" s="78">
        <v>0</v>
      </c>
      <c r="J20" s="78">
        <f>'прил.1'!I20/1.2</f>
        <v>2.0902959</v>
      </c>
      <c r="K20" s="78">
        <v>0</v>
      </c>
      <c r="L20" s="28">
        <f t="shared" si="3"/>
        <v>1.854</v>
      </c>
      <c r="M20" s="28">
        <f t="shared" si="4"/>
        <v>2.0902959</v>
      </c>
      <c r="N20" s="28">
        <f>'прил.1'!K20/1.2</f>
        <v>0</v>
      </c>
      <c r="O20" s="28">
        <f>'прил.1'!S20/1.2</f>
        <v>1.5521618879334227</v>
      </c>
      <c r="P20" s="28">
        <f>'прил.1'!AA20/1.2</f>
        <v>0.5381340091592217</v>
      </c>
      <c r="Q20" s="28">
        <f t="shared" si="5"/>
        <v>2.0902958970926444</v>
      </c>
    </row>
    <row r="21" spans="1:17" s="94" customFormat="1" ht="15.75">
      <c r="A21" s="10" t="str">
        <f>'прил.1'!A21</f>
        <v>2.5</v>
      </c>
      <c r="B21" s="112" t="str">
        <f>'прил.1'!B21</f>
        <v>Серверы</v>
      </c>
      <c r="C21" s="112" t="str">
        <f>'прил.1'!C21</f>
        <v>N_REK_IT_SERV</v>
      </c>
      <c r="D21" s="6">
        <v>2026</v>
      </c>
      <c r="E21" s="6">
        <v>2026</v>
      </c>
      <c r="F21" s="28">
        <f>'прил.1'!F21/1.2</f>
        <v>1.350705</v>
      </c>
      <c r="G21" s="28">
        <f t="shared" si="2"/>
        <v>1.5681991333333334</v>
      </c>
      <c r="H21" s="78">
        <v>0</v>
      </c>
      <c r="I21" s="78">
        <v>0</v>
      </c>
      <c r="J21" s="78">
        <f>'прил.1'!I21/1.2</f>
        <v>1.5681991333333334</v>
      </c>
      <c r="K21" s="78">
        <v>0</v>
      </c>
      <c r="L21" s="28">
        <f t="shared" si="3"/>
        <v>1.350705</v>
      </c>
      <c r="M21" s="28">
        <f t="shared" si="4"/>
        <v>1.5681991333333334</v>
      </c>
      <c r="N21" s="28">
        <f>'прил.1'!K21/1.2</f>
        <v>0</v>
      </c>
      <c r="O21" s="28">
        <f>'прил.1'!S21/1.2</f>
        <v>0</v>
      </c>
      <c r="P21" s="28">
        <f>'прил.1'!AA21/1.2</f>
        <v>1.568199130186422</v>
      </c>
      <c r="Q21" s="28">
        <f t="shared" si="5"/>
        <v>1.568199130186422</v>
      </c>
    </row>
    <row r="22" spans="1:17" s="94" customFormat="1" ht="37.5">
      <c r="A22" s="83">
        <v>3</v>
      </c>
      <c r="B22" s="84" t="s">
        <v>182</v>
      </c>
      <c r="C22" s="85"/>
      <c r="D22" s="83">
        <v>2024</v>
      </c>
      <c r="E22" s="83">
        <v>2026</v>
      </c>
      <c r="F22" s="90">
        <f>SUM(F23)</f>
        <v>205.90123013333334</v>
      </c>
      <c r="G22" s="90">
        <f>SUM(G23)</f>
        <v>226.47177401666667</v>
      </c>
      <c r="H22" s="90">
        <f>SUM(H23)</f>
        <v>0.951816624687104</v>
      </c>
      <c r="I22" s="90">
        <f>SUM(I23)</f>
        <v>45.5233699372373</v>
      </c>
      <c r="J22" s="90">
        <f>J23</f>
        <v>179.99658745474227</v>
      </c>
      <c r="K22" s="90">
        <f>SUM(K23)</f>
        <v>0</v>
      </c>
      <c r="L22" s="90">
        <f t="shared" si="3"/>
        <v>205.90123013333334</v>
      </c>
      <c r="M22" s="90">
        <f t="shared" si="4"/>
        <v>226.47177401666667</v>
      </c>
      <c r="N22" s="90">
        <f>'прил.1'!K22/1.2</f>
        <v>126.42833303333333</v>
      </c>
      <c r="O22" s="90">
        <f>'прил.1'!S22/1.2</f>
        <v>53.62958435833334</v>
      </c>
      <c r="P22" s="90">
        <f>'прил.1'!AA22/1.2</f>
        <v>46.41385662500001</v>
      </c>
      <c r="Q22" s="90">
        <f t="shared" si="5"/>
        <v>226.4717740166667</v>
      </c>
    </row>
    <row r="23" spans="1:17" s="94" customFormat="1" ht="37.5">
      <c r="A23" s="10" t="s">
        <v>192</v>
      </c>
      <c r="B23" s="131" t="s">
        <v>182</v>
      </c>
      <c r="C23" s="112" t="s">
        <v>197</v>
      </c>
      <c r="D23" s="6">
        <v>2024</v>
      </c>
      <c r="E23" s="6">
        <v>2026</v>
      </c>
      <c r="F23" s="28">
        <f>'прил.1'!F23/1.2</f>
        <v>205.90123013333334</v>
      </c>
      <c r="G23" s="28">
        <f>H23+I23+J23+K23</f>
        <v>226.47177401666667</v>
      </c>
      <c r="H23" s="78">
        <v>0.951816624687104</v>
      </c>
      <c r="I23" s="78">
        <v>45.5233699372373</v>
      </c>
      <c r="J23" s="78">
        <f>'прил.1'!I23/1.2-H23-I23</f>
        <v>179.99658745474227</v>
      </c>
      <c r="K23" s="78">
        <v>0</v>
      </c>
      <c r="L23" s="28">
        <f t="shared" si="3"/>
        <v>205.90123013333334</v>
      </c>
      <c r="M23" s="28">
        <f t="shared" si="4"/>
        <v>226.47177401666667</v>
      </c>
      <c r="N23" s="28">
        <f>'прил.1'!K23/1.2</f>
        <v>126.42833303333333</v>
      </c>
      <c r="O23" s="28">
        <f>'прил.1'!S23/1.2</f>
        <v>53.62958435833334</v>
      </c>
      <c r="P23" s="28">
        <f>'прил.1'!AA23/1.2</f>
        <v>46.41385662500001</v>
      </c>
      <c r="Q23" s="28">
        <f t="shared" si="5"/>
        <v>226.4717740166667</v>
      </c>
    </row>
    <row r="24" spans="1:17" ht="160.5" customHeight="1">
      <c r="A24" s="60"/>
      <c r="B24" s="61"/>
      <c r="C24" s="63"/>
      <c r="D24" s="17"/>
      <c r="E24" s="17"/>
      <c r="F24" s="17"/>
      <c r="G24" s="17"/>
      <c r="H24" s="17"/>
      <c r="I24" s="17"/>
      <c r="J24" s="17"/>
      <c r="K24" s="17"/>
      <c r="L24" s="17"/>
      <c r="M24" s="163" t="str">
        <f>'прил.1'!AE26</f>
        <v>Заместитель Генерального директора -
директор филиала «АтомЭнергоСбыт» Хакасия ООО «АтомЭнергоСбыт Бизнес»                                                                                       Негрич А.И.   
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N24" s="163"/>
      <c r="O24" s="163"/>
      <c r="P24" s="163"/>
      <c r="Q24" s="163"/>
    </row>
    <row r="25" spans="1:17" ht="15.75">
      <c r="A25" s="60"/>
      <c r="B25" s="6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60"/>
      <c r="B26" s="6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60"/>
      <c r="B27" s="6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5.75">
      <c r="A28" s="60"/>
      <c r="B28" s="6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>
      <c r="A29" s="60"/>
      <c r="B29" s="6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5.75">
      <c r="A30" s="60"/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>
      <c r="A31" s="60"/>
      <c r="B31" s="6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.75">
      <c r="A32" s="60"/>
      <c r="B32" s="6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60"/>
      <c r="B33" s="6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>
      <c r="A34" s="60"/>
      <c r="B34" s="6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60"/>
      <c r="B35" s="6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60"/>
      <c r="B36" s="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.75">
      <c r="A37" s="60"/>
      <c r="B37" s="6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60"/>
      <c r="B38" s="6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>
      <c r="A39" s="60"/>
      <c r="B39" s="6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.75">
      <c r="A40" s="60"/>
      <c r="B40" s="6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5.75">
      <c r="A41" s="60"/>
      <c r="B41" s="6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.75">
      <c r="A42" s="60"/>
      <c r="B42" s="6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5.75">
      <c r="A43" s="60"/>
      <c r="B43" s="6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5.75">
      <c r="A44" s="60"/>
      <c r="B44" s="6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.75">
      <c r="A45" s="60"/>
      <c r="B45" s="6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5.75">
      <c r="A46" s="60"/>
      <c r="B46" s="6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5.75">
      <c r="A47" s="60"/>
      <c r="B47" s="6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5.75">
      <c r="A48" s="60"/>
      <c r="B48" s="6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5.75">
      <c r="A49" s="60"/>
      <c r="B49" s="6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5.75">
      <c r="A50" s="60"/>
      <c r="B50" s="6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5.75">
      <c r="A51" s="60"/>
      <c r="B51" s="6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.75">
      <c r="A52" s="60"/>
      <c r="B52" s="6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.75">
      <c r="A53" s="60"/>
      <c r="B53" s="6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5.75">
      <c r="A54" s="60"/>
      <c r="B54" s="6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5.75">
      <c r="A55" s="60"/>
      <c r="B55" s="6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5.75">
      <c r="A56" s="60"/>
      <c r="B56" s="6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5.75">
      <c r="A57" s="60"/>
      <c r="B57" s="6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.75">
      <c r="A58" s="60"/>
      <c r="B58" s="6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5.75">
      <c r="A59" s="60"/>
      <c r="B59" s="6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5.75">
      <c r="A60" s="60"/>
      <c r="B60" s="6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2" spans="1:17" ht="17.2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</sheetData>
  <sheetProtection/>
  <mergeCells count="19">
    <mergeCell ref="A62:Q62"/>
    <mergeCell ref="F9:F10"/>
    <mergeCell ref="G9:K9"/>
    <mergeCell ref="L9:M9"/>
    <mergeCell ref="N9:Q9"/>
    <mergeCell ref="G10:K10"/>
    <mergeCell ref="B9:B11"/>
    <mergeCell ref="C9:C11"/>
    <mergeCell ref="D9:D11"/>
    <mergeCell ref="E9:E10"/>
    <mergeCell ref="M24:Q24"/>
    <mergeCell ref="A3:Q3"/>
    <mergeCell ref="A4:Q4"/>
    <mergeCell ref="A6:Q6"/>
    <mergeCell ref="A7:Q7"/>
    <mergeCell ref="A8:Q8"/>
    <mergeCell ref="A9:A11"/>
    <mergeCell ref="L10:M10"/>
    <mergeCell ref="Q10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23 F14:Q14 J15 F15:G15 G17:G2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31"/>
  <sheetViews>
    <sheetView view="pageBreakPreview" zoomScale="85" zoomScaleSheetLayoutView="85" zoomScalePageLayoutView="0" workbookViewId="0" topLeftCell="A1">
      <selection activeCell="A7" sqref="A7:S7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28.125" style="1" customWidth="1"/>
    <col min="4" max="4" width="14.25390625" style="1" customWidth="1"/>
    <col min="5" max="5" width="15.125" style="1" customWidth="1"/>
    <col min="6" max="6" width="10.00390625" style="1" customWidth="1"/>
    <col min="7" max="7" width="10.625" style="1" customWidth="1"/>
    <col min="8" max="8" width="10.00390625" style="1" hidden="1" customWidth="1" outlineLevel="1"/>
    <col min="9" max="9" width="7.75390625" style="1" hidden="1" customWidth="1" outlineLevel="1"/>
    <col min="10" max="10" width="22.875" style="1" hidden="1" customWidth="1" outlineLevel="1"/>
    <col min="11" max="11" width="21.875" style="1" hidden="1" customWidth="1" outlineLevel="1"/>
    <col min="12" max="12" width="24.125" style="1" hidden="1" customWidth="1" outlineLevel="1"/>
    <col min="13" max="13" width="22.25390625" style="1" hidden="1" customWidth="1" outlineLevel="1"/>
    <col min="14" max="14" width="26.125" style="1" hidden="1" customWidth="1" outlineLevel="1"/>
    <col min="15" max="15" width="25.625" style="1" hidden="1" customWidth="1" outlineLevel="1"/>
    <col min="16" max="16" width="11.125" style="1" bestFit="1" customWidth="1" collapsed="1"/>
    <col min="17" max="17" width="9.75390625" style="1" customWidth="1"/>
    <col min="18" max="18" width="11.125" style="1" bestFit="1" customWidth="1"/>
    <col min="19" max="20" width="10.125" style="1" customWidth="1"/>
    <col min="21" max="21" width="8.375" style="1" customWidth="1"/>
    <col min="22" max="31" width="5.75390625" style="1" customWidth="1"/>
    <col min="32" max="16384" width="9.125" style="1" customWidth="1"/>
  </cols>
  <sheetData>
    <row r="1" spans="1:21" ht="18.75">
      <c r="A1" s="14"/>
      <c r="B1" s="64"/>
      <c r="C1" s="64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 s="17"/>
      <c r="U1" s="32" t="s">
        <v>104</v>
      </c>
    </row>
    <row r="2" spans="1:21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U2" s="3" t="s">
        <v>99</v>
      </c>
    </row>
    <row r="3" spans="1:2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>
      <c r="A4" s="177" t="s">
        <v>21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66"/>
      <c r="U4" s="66"/>
    </row>
    <row r="5" spans="1:21" ht="15.75">
      <c r="A5" s="178" t="s">
        <v>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21"/>
      <c r="U5" s="21"/>
    </row>
    <row r="6" spans="1:21" ht="15.75">
      <c r="A6" s="14"/>
      <c r="B6" s="67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6"/>
      <c r="U6" s="16"/>
    </row>
    <row r="7" spans="1:22" ht="18.75">
      <c r="A7" s="153" t="str">
        <f>'прил.2'!A6</f>
        <v> Филиал «АтомЭнергоСбыт» Хакасия ООО «АтомЭнергоСбыт Бизнес»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22"/>
      <c r="U7" s="22"/>
      <c r="V7" s="56"/>
    </row>
    <row r="8" spans="1:22" ht="15.75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66"/>
      <c r="U8" s="66"/>
      <c r="V8" s="58"/>
    </row>
    <row r="9" spans="1:2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68"/>
      <c r="U9" s="68"/>
    </row>
    <row r="10" spans="1:21" ht="51.75" customHeight="1">
      <c r="A10" s="170" t="s">
        <v>3</v>
      </c>
      <c r="B10" s="170" t="s">
        <v>67</v>
      </c>
      <c r="C10" s="170" t="s">
        <v>68</v>
      </c>
      <c r="D10" s="147" t="s">
        <v>69</v>
      </c>
      <c r="E10" s="147"/>
      <c r="F10" s="175" t="s">
        <v>103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1:21" ht="32.25" customHeight="1">
      <c r="A11" s="170"/>
      <c r="B11" s="170"/>
      <c r="C11" s="170"/>
      <c r="D11" s="147"/>
      <c r="E11" s="147"/>
      <c r="F11" s="171" t="s">
        <v>114</v>
      </c>
      <c r="G11" s="171"/>
      <c r="H11" s="170" t="s">
        <v>199</v>
      </c>
      <c r="I11" s="170"/>
      <c r="J11" s="170" t="s">
        <v>200</v>
      </c>
      <c r="K11" s="170"/>
      <c r="L11" s="170" t="s">
        <v>201</v>
      </c>
      <c r="M11" s="170"/>
      <c r="N11" s="170" t="s">
        <v>202</v>
      </c>
      <c r="O11" s="170"/>
      <c r="P11" s="171" t="s">
        <v>115</v>
      </c>
      <c r="Q11" s="171"/>
      <c r="R11" s="171" t="s">
        <v>194</v>
      </c>
      <c r="S11" s="171"/>
      <c r="T11" s="172" t="s">
        <v>70</v>
      </c>
      <c r="U11" s="172"/>
    </row>
    <row r="12" spans="1:21" ht="45" customHeight="1">
      <c r="A12" s="170"/>
      <c r="B12" s="171"/>
      <c r="C12" s="171"/>
      <c r="D12" s="171" t="s">
        <v>9</v>
      </c>
      <c r="E12" s="171"/>
      <c r="F12" s="170" t="s">
        <v>105</v>
      </c>
      <c r="G12" s="171"/>
      <c r="H12" s="170" t="s">
        <v>105</v>
      </c>
      <c r="I12" s="171"/>
      <c r="J12" s="170" t="s">
        <v>105</v>
      </c>
      <c r="K12" s="171"/>
      <c r="L12" s="170" t="s">
        <v>105</v>
      </c>
      <c r="M12" s="171"/>
      <c r="N12" s="170" t="s">
        <v>105</v>
      </c>
      <c r="O12" s="171"/>
      <c r="P12" s="170" t="s">
        <v>105</v>
      </c>
      <c r="Q12" s="171"/>
      <c r="R12" s="170" t="s">
        <v>105</v>
      </c>
      <c r="S12" s="171"/>
      <c r="T12" s="171" t="s">
        <v>9</v>
      </c>
      <c r="U12" s="171"/>
    </row>
    <row r="13" spans="1:21" ht="60.75" customHeight="1">
      <c r="A13" s="170"/>
      <c r="B13" s="173"/>
      <c r="C13" s="174"/>
      <c r="D13" s="7" t="s">
        <v>79</v>
      </c>
      <c r="E13" s="7" t="s">
        <v>80</v>
      </c>
      <c r="F13" s="7" t="s">
        <v>79</v>
      </c>
      <c r="G13" s="7" t="s">
        <v>80</v>
      </c>
      <c r="H13" s="7" t="s">
        <v>79</v>
      </c>
      <c r="I13" s="7" t="s">
        <v>80</v>
      </c>
      <c r="J13" s="7" t="s">
        <v>79</v>
      </c>
      <c r="K13" s="7" t="s">
        <v>80</v>
      </c>
      <c r="L13" s="7" t="s">
        <v>79</v>
      </c>
      <c r="M13" s="7" t="s">
        <v>80</v>
      </c>
      <c r="N13" s="7" t="s">
        <v>79</v>
      </c>
      <c r="O13" s="7" t="s">
        <v>80</v>
      </c>
      <c r="P13" s="7" t="s">
        <v>79</v>
      </c>
      <c r="Q13" s="7" t="s">
        <v>80</v>
      </c>
      <c r="R13" s="7" t="s">
        <v>79</v>
      </c>
      <c r="S13" s="7" t="s">
        <v>80</v>
      </c>
      <c r="T13" s="7" t="s">
        <v>79</v>
      </c>
      <c r="U13" s="7" t="s">
        <v>80</v>
      </c>
    </row>
    <row r="14" spans="1:21" ht="15.75">
      <c r="A14" s="6">
        <v>1</v>
      </c>
      <c r="B14" s="6">
        <v>2</v>
      </c>
      <c r="C14" s="6">
        <v>3</v>
      </c>
      <c r="D14" s="10" t="s">
        <v>71</v>
      </c>
      <c r="E14" s="10" t="s">
        <v>72</v>
      </c>
      <c r="F14" s="10" t="s">
        <v>77</v>
      </c>
      <c r="G14" s="10" t="s">
        <v>78</v>
      </c>
      <c r="H14" s="10" t="s">
        <v>77</v>
      </c>
      <c r="I14" s="10" t="s">
        <v>78</v>
      </c>
      <c r="J14" s="10" t="s">
        <v>77</v>
      </c>
      <c r="K14" s="10" t="s">
        <v>78</v>
      </c>
      <c r="L14" s="10" t="s">
        <v>77</v>
      </c>
      <c r="M14" s="10" t="s">
        <v>78</v>
      </c>
      <c r="N14" s="10" t="s">
        <v>77</v>
      </c>
      <c r="O14" s="10" t="s">
        <v>78</v>
      </c>
      <c r="P14" s="10" t="s">
        <v>81</v>
      </c>
      <c r="Q14" s="10" t="s">
        <v>82</v>
      </c>
      <c r="R14" s="10" t="s">
        <v>81</v>
      </c>
      <c r="S14" s="10" t="s">
        <v>82</v>
      </c>
      <c r="T14" s="10" t="s">
        <v>83</v>
      </c>
      <c r="U14" s="10" t="s">
        <v>84</v>
      </c>
    </row>
    <row r="15" spans="1:21" ht="15.75">
      <c r="A15" s="52"/>
      <c r="B15" s="115" t="s">
        <v>118</v>
      </c>
      <c r="C15" s="115"/>
      <c r="D15" s="52">
        <f>D16+D18+D24</f>
        <v>14218</v>
      </c>
      <c r="E15" s="78"/>
      <c r="F15" s="52">
        <f>F16+F18+F24</f>
        <v>8071</v>
      </c>
      <c r="G15" s="78"/>
      <c r="H15" s="78"/>
      <c r="I15" s="78"/>
      <c r="J15" s="52" t="e">
        <f>J8+J1+#REF!+J10</f>
        <v>#REF!</v>
      </c>
      <c r="K15" s="78"/>
      <c r="L15" s="52" t="e">
        <f>L8+L1+#REF!+L10</f>
        <v>#REF!</v>
      </c>
      <c r="M15" s="78"/>
      <c r="N15" s="52" t="e">
        <f>N8+N1+#REF!+N10</f>
        <v>#REF!</v>
      </c>
      <c r="O15" s="78"/>
      <c r="P15" s="52">
        <f>P16+P18+P24</f>
        <v>3274</v>
      </c>
      <c r="Q15" s="52"/>
      <c r="R15" s="52">
        <f>R16+R18+R24</f>
        <v>2873</v>
      </c>
      <c r="S15" s="78"/>
      <c r="T15" s="52">
        <f>T16+T18+T24</f>
        <v>14218</v>
      </c>
      <c r="U15" s="78"/>
    </row>
    <row r="16" spans="1:23" s="27" customFormat="1" ht="43.5" customHeight="1">
      <c r="A16" s="85">
        <f>'прил.2'!A14</f>
        <v>1</v>
      </c>
      <c r="B16" s="114" t="str">
        <f>'прил.2'!B14</f>
        <v>Приобретение имущества общего и специального назначения для нужд ООО «АтомЭнергоСбыт Бизнес» филиал «АтомЭнергоСбыт» Хакасия</v>
      </c>
      <c r="C16" s="85">
        <f>'прил.2'!C14</f>
        <v>0</v>
      </c>
      <c r="D16" s="85">
        <f aca="true" t="shared" si="0" ref="D16:U16">SUM(D17:D17)</f>
        <v>1</v>
      </c>
      <c r="E16" s="85">
        <f t="shared" si="0"/>
        <v>0</v>
      </c>
      <c r="F16" s="85">
        <f t="shared" si="0"/>
        <v>1</v>
      </c>
      <c r="G16" s="85">
        <f t="shared" si="0"/>
        <v>0</v>
      </c>
      <c r="H16" s="85">
        <f t="shared" si="0"/>
        <v>0</v>
      </c>
      <c r="I16" s="85">
        <f t="shared" si="0"/>
        <v>0</v>
      </c>
      <c r="J16" s="85">
        <f t="shared" si="0"/>
        <v>0</v>
      </c>
      <c r="K16" s="85">
        <f t="shared" si="0"/>
        <v>0</v>
      </c>
      <c r="L16" s="85">
        <f t="shared" si="0"/>
        <v>0</v>
      </c>
      <c r="M16" s="85">
        <f t="shared" si="0"/>
        <v>0</v>
      </c>
      <c r="N16" s="85">
        <f t="shared" si="0"/>
        <v>1</v>
      </c>
      <c r="O16" s="85">
        <f t="shared" si="0"/>
        <v>0</v>
      </c>
      <c r="P16" s="85">
        <f t="shared" si="0"/>
        <v>0</v>
      </c>
      <c r="Q16" s="85">
        <f t="shared" si="0"/>
        <v>0</v>
      </c>
      <c r="R16" s="85">
        <f t="shared" si="0"/>
        <v>0</v>
      </c>
      <c r="S16" s="85">
        <f t="shared" si="0"/>
        <v>0</v>
      </c>
      <c r="T16" s="85">
        <f t="shared" si="0"/>
        <v>1</v>
      </c>
      <c r="U16" s="85">
        <f t="shared" si="0"/>
        <v>0</v>
      </c>
      <c r="V16" s="53"/>
      <c r="W16" s="53"/>
    </row>
    <row r="17" spans="1:21" ht="15.75">
      <c r="A17" s="82" t="str">
        <f>'прил.2'!A15</f>
        <v>1.1</v>
      </c>
      <c r="B17" s="113" t="str">
        <f>'прил.2'!B15</f>
        <v>Терминал электронной очереди + монтаж</v>
      </c>
      <c r="C17" s="113" t="str">
        <f>'прил.2'!C15</f>
        <v>N_REK_OMTO_TERM</v>
      </c>
      <c r="D17" s="82">
        <v>1</v>
      </c>
      <c r="E17" s="82"/>
      <c r="F17" s="82">
        <f aca="true" t="shared" si="1" ref="F17:F23">N17</f>
        <v>1</v>
      </c>
      <c r="G17" s="82"/>
      <c r="H17" s="82"/>
      <c r="I17" s="82"/>
      <c r="J17" s="82"/>
      <c r="K17" s="82"/>
      <c r="L17" s="82"/>
      <c r="M17" s="82"/>
      <c r="N17" s="82">
        <f>D17</f>
        <v>1</v>
      </c>
      <c r="O17" s="82"/>
      <c r="P17" s="82">
        <v>0</v>
      </c>
      <c r="Q17" s="82"/>
      <c r="R17" s="82">
        <v>0</v>
      </c>
      <c r="S17" s="82"/>
      <c r="T17" s="82">
        <f aca="true" t="shared" si="2" ref="T17:T25">F17+P17+R17</f>
        <v>1</v>
      </c>
      <c r="U17" s="82"/>
    </row>
    <row r="18" spans="1:21" ht="44.25" customHeight="1">
      <c r="A18" s="85">
        <f>'прил.2'!A16</f>
        <v>2</v>
      </c>
      <c r="B18" s="114" t="str">
        <f>'прил.2'!B16</f>
        <v>Приобретение ИТ-имущества для нужд ООО «АтомЭнергоСбыт Бизнес» филиал «АтомЭнергоСбыт» Хакасия</v>
      </c>
      <c r="C18" s="114"/>
      <c r="D18" s="85">
        <f>SUM(D19:D23)</f>
        <v>34</v>
      </c>
      <c r="E18" s="85"/>
      <c r="F18" s="85">
        <f>SUM(F19:F23)</f>
        <v>6</v>
      </c>
      <c r="G18" s="85"/>
      <c r="H18" s="85"/>
      <c r="I18" s="85"/>
      <c r="J18" s="85"/>
      <c r="K18" s="85"/>
      <c r="L18" s="85"/>
      <c r="M18" s="85"/>
      <c r="N18" s="85" t="e">
        <f>N19+N20+N21+#REF!+N22+N23</f>
        <v>#REF!</v>
      </c>
      <c r="O18" s="85"/>
      <c r="P18" s="85">
        <f>SUM(P19:P23)</f>
        <v>19</v>
      </c>
      <c r="Q18" s="85"/>
      <c r="R18" s="85">
        <f>SUM(R19:R23)</f>
        <v>9</v>
      </c>
      <c r="S18" s="85"/>
      <c r="T18" s="85">
        <f>SUM(T19:T23)</f>
        <v>34</v>
      </c>
      <c r="U18" s="85"/>
    </row>
    <row r="19" spans="1:21" ht="15.75">
      <c r="A19" s="82" t="str">
        <f>'прил.2'!A17</f>
        <v>2.1</v>
      </c>
      <c r="B19" s="113" t="str">
        <f>'прил.2'!B17</f>
        <v>Многофункциональные устройства</v>
      </c>
      <c r="C19" s="113" t="str">
        <f>'прил.2'!C17</f>
        <v>N_REK_IT_MFU</v>
      </c>
      <c r="D19" s="82">
        <v>8</v>
      </c>
      <c r="E19" s="82"/>
      <c r="F19" s="82">
        <f t="shared" si="1"/>
        <v>4</v>
      </c>
      <c r="G19" s="82"/>
      <c r="H19" s="82"/>
      <c r="I19" s="82"/>
      <c r="J19" s="82"/>
      <c r="K19" s="82"/>
      <c r="L19" s="82"/>
      <c r="M19" s="82"/>
      <c r="N19" s="82">
        <v>4</v>
      </c>
      <c r="O19" s="82"/>
      <c r="P19" s="82">
        <v>2</v>
      </c>
      <c r="Q19" s="82"/>
      <c r="R19" s="82">
        <v>2</v>
      </c>
      <c r="S19" s="82"/>
      <c r="T19" s="82">
        <f t="shared" si="2"/>
        <v>8</v>
      </c>
      <c r="U19" s="82"/>
    </row>
    <row r="20" spans="1:21" ht="15.75" customHeight="1">
      <c r="A20" s="82" t="str">
        <f>'прил.2'!A18</f>
        <v>2.2</v>
      </c>
      <c r="B20" s="113" t="str">
        <f>'прил.2'!B18</f>
        <v>KVM переключатель</v>
      </c>
      <c r="C20" s="113" t="str">
        <f>'прил.2'!C18</f>
        <v>N_REK_IT_KVM</v>
      </c>
      <c r="D20" s="82">
        <v>2</v>
      </c>
      <c r="E20" s="82"/>
      <c r="F20" s="82">
        <f t="shared" si="1"/>
        <v>1</v>
      </c>
      <c r="G20" s="82"/>
      <c r="H20" s="82"/>
      <c r="I20" s="82"/>
      <c r="J20" s="82"/>
      <c r="K20" s="82"/>
      <c r="L20" s="82"/>
      <c r="M20" s="82"/>
      <c r="N20" s="82">
        <v>1</v>
      </c>
      <c r="O20" s="82"/>
      <c r="P20" s="82">
        <v>1</v>
      </c>
      <c r="Q20" s="82"/>
      <c r="R20" s="82">
        <v>0</v>
      </c>
      <c r="S20" s="82"/>
      <c r="T20" s="82">
        <f t="shared" si="2"/>
        <v>2</v>
      </c>
      <c r="U20" s="82"/>
    </row>
    <row r="21" spans="1:21" ht="15.75">
      <c r="A21" s="82" t="str">
        <f>'прил.2'!A19</f>
        <v>2.3</v>
      </c>
      <c r="B21" s="113" t="str">
        <f>'прил.2'!B19</f>
        <v>Потоковый сканер документов</v>
      </c>
      <c r="C21" s="113" t="str">
        <f>'прил.2'!C19</f>
        <v>N_REK_IT_SCAN</v>
      </c>
      <c r="D21" s="82">
        <v>3</v>
      </c>
      <c r="E21" s="82"/>
      <c r="F21" s="82">
        <f t="shared" si="1"/>
        <v>1</v>
      </c>
      <c r="G21" s="82"/>
      <c r="H21" s="82"/>
      <c r="I21" s="82"/>
      <c r="J21" s="82"/>
      <c r="K21" s="82"/>
      <c r="L21" s="82"/>
      <c r="M21" s="82"/>
      <c r="N21" s="82">
        <v>1</v>
      </c>
      <c r="O21" s="82"/>
      <c r="P21" s="82">
        <v>1</v>
      </c>
      <c r="Q21" s="82"/>
      <c r="R21" s="82">
        <v>1</v>
      </c>
      <c r="S21" s="82"/>
      <c r="T21" s="82">
        <f t="shared" si="2"/>
        <v>3</v>
      </c>
      <c r="U21" s="82"/>
    </row>
    <row r="22" spans="1:21" ht="15.75">
      <c r="A22" s="82" t="str">
        <f>'прил.2'!A20</f>
        <v>2.4</v>
      </c>
      <c r="B22" s="113" t="str">
        <f>'прил.2'!B20</f>
        <v>Рабочие станции (ПК+монитор)</v>
      </c>
      <c r="C22" s="113" t="str">
        <f>'прил.2'!C20</f>
        <v>N_REK_IT_PK</v>
      </c>
      <c r="D22" s="82">
        <v>20</v>
      </c>
      <c r="E22" s="82"/>
      <c r="F22" s="82">
        <f t="shared" si="1"/>
        <v>0</v>
      </c>
      <c r="G22" s="82"/>
      <c r="H22" s="82"/>
      <c r="I22" s="82"/>
      <c r="J22" s="82"/>
      <c r="K22" s="82"/>
      <c r="L22" s="82"/>
      <c r="M22" s="82"/>
      <c r="N22" s="82">
        <v>0</v>
      </c>
      <c r="O22" s="82"/>
      <c r="P22" s="82">
        <v>15</v>
      </c>
      <c r="Q22" s="82"/>
      <c r="R22" s="82">
        <v>5</v>
      </c>
      <c r="S22" s="82"/>
      <c r="T22" s="82">
        <f t="shared" si="2"/>
        <v>20</v>
      </c>
      <c r="U22" s="82"/>
    </row>
    <row r="23" spans="1:21" ht="15.75">
      <c r="A23" s="82" t="str">
        <f>'прил.2'!A21</f>
        <v>2.5</v>
      </c>
      <c r="B23" s="113" t="str">
        <f>'прил.2'!B21</f>
        <v>Серверы</v>
      </c>
      <c r="C23" s="113" t="str">
        <f>'прил.2'!C21</f>
        <v>N_REK_IT_SERV</v>
      </c>
      <c r="D23" s="82">
        <v>1</v>
      </c>
      <c r="E23" s="82"/>
      <c r="F23" s="82">
        <f t="shared" si="1"/>
        <v>0</v>
      </c>
      <c r="G23" s="82"/>
      <c r="H23" s="82"/>
      <c r="I23" s="82"/>
      <c r="J23" s="82"/>
      <c r="K23" s="82"/>
      <c r="L23" s="82"/>
      <c r="M23" s="82"/>
      <c r="N23" s="82">
        <v>0</v>
      </c>
      <c r="O23" s="82"/>
      <c r="P23" s="82">
        <v>0</v>
      </c>
      <c r="Q23" s="82"/>
      <c r="R23" s="82">
        <v>1</v>
      </c>
      <c r="S23" s="82"/>
      <c r="T23" s="82">
        <f t="shared" si="2"/>
        <v>1</v>
      </c>
      <c r="U23" s="82"/>
    </row>
    <row r="24" spans="1:21" ht="35.25" customHeight="1">
      <c r="A24" s="85">
        <f>'прил.2'!A22</f>
        <v>3</v>
      </c>
      <c r="B24" s="114" t="str">
        <f>'прил.2'!B22</f>
        <v>Оборудование многоквартирных жилых домов интеллектуальной системой учета в целях реализации 522-ФЗ</v>
      </c>
      <c r="C24" s="114"/>
      <c r="D24" s="85">
        <f>D25</f>
        <v>14183</v>
      </c>
      <c r="E24" s="85"/>
      <c r="F24" s="85">
        <f>F25</f>
        <v>8064</v>
      </c>
      <c r="G24" s="85"/>
      <c r="H24" s="85"/>
      <c r="I24" s="85"/>
      <c r="J24" s="85"/>
      <c r="K24" s="85"/>
      <c r="L24" s="85">
        <f>L25</f>
        <v>3456</v>
      </c>
      <c r="M24" s="85"/>
      <c r="N24" s="85">
        <f>N25</f>
        <v>4608</v>
      </c>
      <c r="O24" s="85"/>
      <c r="P24" s="85">
        <f>P25</f>
        <v>3255</v>
      </c>
      <c r="Q24" s="85"/>
      <c r="R24" s="85">
        <f>R25</f>
        <v>2864</v>
      </c>
      <c r="S24" s="85"/>
      <c r="T24" s="85">
        <f t="shared" si="2"/>
        <v>14183</v>
      </c>
      <c r="U24" s="85"/>
    </row>
    <row r="25" spans="1:21" ht="31.5">
      <c r="A25" s="6" t="str">
        <f>'прил.2'!A23</f>
        <v>3.1</v>
      </c>
      <c r="B25" s="121" t="str">
        <f>'прил.2'!B23</f>
        <v>Оборудование многоквартирных жилых домов интеллектуальной системой учета в целях реализации 522-ФЗ</v>
      </c>
      <c r="C25" s="121" t="str">
        <f>'прил.2'!C23</f>
        <v>N_REK_ISU_01</v>
      </c>
      <c r="D25" s="6">
        <v>14183</v>
      </c>
      <c r="E25" s="6"/>
      <c r="F25" s="6">
        <v>8064</v>
      </c>
      <c r="G25" s="6"/>
      <c r="H25" s="6"/>
      <c r="I25" s="6"/>
      <c r="J25" s="6"/>
      <c r="K25" s="6"/>
      <c r="L25" s="6">
        <v>3456</v>
      </c>
      <c r="M25" s="6"/>
      <c r="N25" s="6">
        <v>4608</v>
      </c>
      <c r="O25" s="6"/>
      <c r="P25" s="6">
        <v>3255</v>
      </c>
      <c r="Q25" s="6"/>
      <c r="R25" s="6">
        <v>2864</v>
      </c>
      <c r="S25" s="6"/>
      <c r="T25" s="6">
        <f t="shared" si="2"/>
        <v>14183</v>
      </c>
      <c r="U25" s="6"/>
    </row>
    <row r="26" spans="4:20" ht="36.75" customHeight="1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6:21" ht="66.75" customHeight="1">
      <c r="P27" s="169" t="str">
        <f>'прил.2'!M24</f>
        <v>Заместитель Генерального директора -
директор филиала «АтомЭнергоСбыт» Хакасия ООО «АтомЭнергоСбыт Бизнес»                                                                                       Негрич А.И.   
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Q27" s="169"/>
      <c r="R27" s="169"/>
      <c r="S27" s="169"/>
      <c r="T27" s="169"/>
      <c r="U27" s="169"/>
    </row>
    <row r="28" spans="16:21" ht="15.75">
      <c r="P28" s="169"/>
      <c r="Q28" s="169"/>
      <c r="R28" s="169"/>
      <c r="S28" s="169"/>
      <c r="T28" s="169"/>
      <c r="U28" s="169"/>
    </row>
    <row r="29" spans="16:21" ht="15.75">
      <c r="P29" s="169"/>
      <c r="Q29" s="169"/>
      <c r="R29" s="169"/>
      <c r="S29" s="169"/>
      <c r="T29" s="169"/>
      <c r="U29" s="169"/>
    </row>
    <row r="30" spans="16:21" ht="15.75">
      <c r="P30" s="169"/>
      <c r="Q30" s="169"/>
      <c r="R30" s="169"/>
      <c r="S30" s="169"/>
      <c r="T30" s="169"/>
      <c r="U30" s="169"/>
    </row>
    <row r="31" spans="16:21" ht="15.75">
      <c r="P31" s="169"/>
      <c r="Q31" s="169"/>
      <c r="R31" s="169"/>
      <c r="S31" s="169"/>
      <c r="T31" s="169"/>
      <c r="U31" s="169"/>
    </row>
  </sheetData>
  <sheetProtection/>
  <mergeCells count="28">
    <mergeCell ref="F11:G11"/>
    <mergeCell ref="P12:Q12"/>
    <mergeCell ref="D12:E12"/>
    <mergeCell ref="F12:G12"/>
    <mergeCell ref="A4:S4"/>
    <mergeCell ref="A5:S5"/>
    <mergeCell ref="A7:S7"/>
    <mergeCell ref="A8:S8"/>
    <mergeCell ref="A9:S9"/>
    <mergeCell ref="R12:S12"/>
    <mergeCell ref="H11:I11"/>
    <mergeCell ref="H12:I12"/>
    <mergeCell ref="T12:U12"/>
    <mergeCell ref="P11:Q11"/>
    <mergeCell ref="R11:S11"/>
    <mergeCell ref="A10:A13"/>
    <mergeCell ref="B10:B13"/>
    <mergeCell ref="C10:C13"/>
    <mergeCell ref="D10:E11"/>
    <mergeCell ref="F10:U10"/>
    <mergeCell ref="P27:U31"/>
    <mergeCell ref="N11:O11"/>
    <mergeCell ref="L11:M11"/>
    <mergeCell ref="L12:M12"/>
    <mergeCell ref="J11:K11"/>
    <mergeCell ref="J12:K12"/>
    <mergeCell ref="T11:U11"/>
    <mergeCell ref="N12:O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view="pageBreakPreview" zoomScale="70" zoomScaleSheetLayoutView="70" zoomScalePageLayoutView="0" workbookViewId="0" topLeftCell="A1">
      <selection activeCell="P2" sqref="P2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30.00390625" style="1" customWidth="1"/>
    <col min="4" max="4" width="20.125" style="1" customWidth="1"/>
    <col min="5" max="6" width="17.25390625" style="1" customWidth="1"/>
    <col min="7" max="7" width="17.25390625" style="1" hidden="1" customWidth="1" outlineLevel="1"/>
    <col min="8" max="8" width="13.00390625" style="1" hidden="1" customWidth="1" outlineLevel="1"/>
    <col min="9" max="9" width="17.25390625" style="1" hidden="1" customWidth="1" outlineLevel="1"/>
    <col min="10" max="10" width="13.00390625" style="1" hidden="1" customWidth="1" outlineLevel="1"/>
    <col min="11" max="11" width="17.25390625" style="1" hidden="1" customWidth="1" outlineLevel="1"/>
    <col min="12" max="12" width="12.625" style="1" hidden="1" customWidth="1" outlineLevel="1"/>
    <col min="13" max="13" width="17.25390625" style="1" hidden="1" customWidth="1" outlineLevel="1"/>
    <col min="14" max="14" width="12.625" style="1" hidden="1" customWidth="1" outlineLevel="1"/>
    <col min="15" max="15" width="17.25390625" style="1" customWidth="1" collapsed="1"/>
    <col min="16" max="20" width="17.25390625" style="1" customWidth="1"/>
    <col min="21" max="22" width="14.25390625" style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32" t="s">
        <v>96</v>
      </c>
    </row>
    <row r="2" ht="18.75">
      <c r="T2" s="3" t="s">
        <v>99</v>
      </c>
    </row>
    <row r="4" spans="1:18" ht="15.75">
      <c r="A4" s="177" t="s">
        <v>21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65"/>
      <c r="R4" s="65"/>
    </row>
    <row r="5" spans="1:20" ht="15.75">
      <c r="A5" s="178" t="s">
        <v>181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20"/>
      <c r="R5" s="20"/>
      <c r="S5" s="20"/>
      <c r="T5" s="20"/>
    </row>
    <row r="6" spans="1:20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4" ht="18.75">
      <c r="A7" s="153" t="str">
        <f>'прил.3'!A7</f>
        <v> Филиал «АтомЭнергоСбыт» Хакасия ООО «АтомЭнергоСбыт Бизнес»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54"/>
      <c r="R7" s="54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3" ht="15.75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57"/>
      <c r="R8" s="57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1" ht="15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1.5" customHeight="1">
      <c r="A10" s="170" t="s">
        <v>3</v>
      </c>
      <c r="B10" s="170" t="s">
        <v>67</v>
      </c>
      <c r="C10" s="170" t="s">
        <v>184</v>
      </c>
      <c r="D10" s="170" t="s">
        <v>109</v>
      </c>
      <c r="E10" s="171" t="s">
        <v>108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20" ht="44.25" customHeight="1">
      <c r="A11" s="170"/>
      <c r="B11" s="170"/>
      <c r="C11" s="170"/>
      <c r="D11" s="170"/>
      <c r="E11" s="171" t="s">
        <v>114</v>
      </c>
      <c r="F11" s="171"/>
      <c r="G11" s="171" t="s">
        <v>203</v>
      </c>
      <c r="H11" s="171"/>
      <c r="I11" s="171" t="s">
        <v>204</v>
      </c>
      <c r="J11" s="171"/>
      <c r="K11" s="171" t="s">
        <v>205</v>
      </c>
      <c r="L11" s="171"/>
      <c r="M11" s="171" t="s">
        <v>206</v>
      </c>
      <c r="N11" s="171"/>
      <c r="O11" s="171" t="s">
        <v>115</v>
      </c>
      <c r="P11" s="171"/>
      <c r="Q11" s="171" t="s">
        <v>194</v>
      </c>
      <c r="R11" s="171"/>
      <c r="S11" s="170" t="s">
        <v>70</v>
      </c>
      <c r="T11" s="170"/>
    </row>
    <row r="12" spans="1:20" ht="69.75" customHeight="1">
      <c r="A12" s="170"/>
      <c r="B12" s="170"/>
      <c r="C12" s="170"/>
      <c r="D12" s="170"/>
      <c r="E12" s="171" t="s">
        <v>9</v>
      </c>
      <c r="F12" s="171"/>
      <c r="G12" s="171" t="s">
        <v>9</v>
      </c>
      <c r="H12" s="171"/>
      <c r="I12" s="171" t="s">
        <v>9</v>
      </c>
      <c r="J12" s="171"/>
      <c r="K12" s="171" t="s">
        <v>9</v>
      </c>
      <c r="L12" s="171"/>
      <c r="M12" s="171" t="s">
        <v>9</v>
      </c>
      <c r="N12" s="171"/>
      <c r="O12" s="171" t="s">
        <v>9</v>
      </c>
      <c r="P12" s="171"/>
      <c r="Q12" s="171" t="s">
        <v>9</v>
      </c>
      <c r="R12" s="171"/>
      <c r="S12" s="171" t="s">
        <v>9</v>
      </c>
      <c r="T12" s="171"/>
    </row>
    <row r="13" spans="1:20" ht="37.5" customHeight="1">
      <c r="A13" s="170"/>
      <c r="B13" s="170"/>
      <c r="C13" s="170"/>
      <c r="D13" s="170" t="s">
        <v>11</v>
      </c>
      <c r="E13" s="69" t="s">
        <v>85</v>
      </c>
      <c r="F13" s="69" t="s">
        <v>106</v>
      </c>
      <c r="G13" s="69" t="s">
        <v>85</v>
      </c>
      <c r="H13" s="69" t="s">
        <v>106</v>
      </c>
      <c r="I13" s="69" t="s">
        <v>85</v>
      </c>
      <c r="J13" s="69" t="s">
        <v>106</v>
      </c>
      <c r="K13" s="69" t="s">
        <v>85</v>
      </c>
      <c r="L13" s="69" t="s">
        <v>106</v>
      </c>
      <c r="M13" s="69" t="s">
        <v>85</v>
      </c>
      <c r="N13" s="69" t="s">
        <v>106</v>
      </c>
      <c r="O13" s="69" t="s">
        <v>85</v>
      </c>
      <c r="P13" s="69" t="s">
        <v>107</v>
      </c>
      <c r="Q13" s="69" t="s">
        <v>85</v>
      </c>
      <c r="R13" s="69" t="s">
        <v>107</v>
      </c>
      <c r="S13" s="69" t="s">
        <v>85</v>
      </c>
      <c r="T13" s="69" t="s">
        <v>106</v>
      </c>
    </row>
    <row r="14" spans="1:20" ht="66" customHeight="1">
      <c r="A14" s="170"/>
      <c r="B14" s="170"/>
      <c r="C14" s="170"/>
      <c r="D14" s="170"/>
      <c r="E14" s="7" t="s">
        <v>86</v>
      </c>
      <c r="F14" s="7" t="s">
        <v>86</v>
      </c>
      <c r="G14" s="7" t="s">
        <v>86</v>
      </c>
      <c r="H14" s="7" t="s">
        <v>86</v>
      </c>
      <c r="I14" s="7" t="s">
        <v>86</v>
      </c>
      <c r="J14" s="7" t="s">
        <v>86</v>
      </c>
      <c r="K14" s="7" t="s">
        <v>86</v>
      </c>
      <c r="L14" s="7" t="s">
        <v>86</v>
      </c>
      <c r="M14" s="7" t="s">
        <v>86</v>
      </c>
      <c r="N14" s="7" t="s">
        <v>86</v>
      </c>
      <c r="O14" s="7" t="s">
        <v>86</v>
      </c>
      <c r="P14" s="7" t="s">
        <v>86</v>
      </c>
      <c r="Q14" s="7" t="s">
        <v>86</v>
      </c>
      <c r="R14" s="7" t="s">
        <v>86</v>
      </c>
      <c r="S14" s="7" t="s">
        <v>86</v>
      </c>
      <c r="T14" s="7" t="s">
        <v>86</v>
      </c>
    </row>
    <row r="15" spans="1:20" ht="15.75">
      <c r="A15" s="70">
        <v>1</v>
      </c>
      <c r="B15" s="70">
        <v>2</v>
      </c>
      <c r="C15" s="70">
        <v>3</v>
      </c>
      <c r="D15" s="70">
        <v>4</v>
      </c>
      <c r="E15" s="72" t="s">
        <v>73</v>
      </c>
      <c r="F15" s="72" t="s">
        <v>74</v>
      </c>
      <c r="G15" s="72" t="s">
        <v>73</v>
      </c>
      <c r="H15" s="72" t="s">
        <v>74</v>
      </c>
      <c r="I15" s="72" t="s">
        <v>73</v>
      </c>
      <c r="J15" s="72" t="s">
        <v>74</v>
      </c>
      <c r="K15" s="72" t="s">
        <v>73</v>
      </c>
      <c r="L15" s="72" t="s">
        <v>74</v>
      </c>
      <c r="M15" s="72" t="s">
        <v>73</v>
      </c>
      <c r="N15" s="72" t="s">
        <v>74</v>
      </c>
      <c r="O15" s="72" t="s">
        <v>75</v>
      </c>
      <c r="P15" s="72" t="s">
        <v>76</v>
      </c>
      <c r="Q15" s="72" t="s">
        <v>75</v>
      </c>
      <c r="R15" s="72" t="s">
        <v>76</v>
      </c>
      <c r="S15" s="72" t="s">
        <v>77</v>
      </c>
      <c r="T15" s="72" t="s">
        <v>78</v>
      </c>
    </row>
    <row r="16" spans="1:20" ht="15.75">
      <c r="A16" s="10"/>
      <c r="B16" s="77" t="s">
        <v>118</v>
      </c>
      <c r="C16" s="78"/>
      <c r="D16" s="78">
        <f>D17+D19+D25</f>
        <v>231.91867048333333</v>
      </c>
      <c r="E16" s="78">
        <f aca="true" t="shared" si="0" ref="E16:T16">E17+E19+E25</f>
        <v>0</v>
      </c>
      <c r="F16" s="78">
        <f t="shared" si="0"/>
        <v>127.35611854707084</v>
      </c>
      <c r="G16" s="78">
        <f t="shared" si="0"/>
        <v>0</v>
      </c>
      <c r="H16" s="78">
        <f t="shared" si="0"/>
        <v>0</v>
      </c>
      <c r="I16" s="78">
        <f t="shared" si="0"/>
        <v>0</v>
      </c>
      <c r="J16" s="78">
        <f t="shared" si="0"/>
        <v>0</v>
      </c>
      <c r="K16" s="78">
        <f t="shared" si="0"/>
        <v>0</v>
      </c>
      <c r="L16" s="78">
        <f t="shared" si="0"/>
        <v>0</v>
      </c>
      <c r="M16" s="78">
        <f t="shared" si="0"/>
        <v>0</v>
      </c>
      <c r="N16" s="78">
        <f t="shared" si="0"/>
        <v>0.9277855137375001</v>
      </c>
      <c r="O16" s="78">
        <f t="shared" si="0"/>
        <v>0</v>
      </c>
      <c r="P16" s="78">
        <f t="shared" si="0"/>
        <v>55.72028576860761</v>
      </c>
      <c r="Q16" s="78">
        <f t="shared" si="0"/>
        <v>0</v>
      </c>
      <c r="R16" s="78">
        <f t="shared" si="0"/>
        <v>48.84226616316798</v>
      </c>
      <c r="S16" s="78">
        <f t="shared" si="0"/>
        <v>0</v>
      </c>
      <c r="T16" s="78">
        <f t="shared" si="0"/>
        <v>231.91867047884642</v>
      </c>
    </row>
    <row r="17" spans="1:22" s="27" customFormat="1" ht="39" customHeight="1">
      <c r="A17" s="118">
        <f>'прил.3'!A16</f>
        <v>1</v>
      </c>
      <c r="B17" s="116" t="str">
        <f>'прил.3'!B16</f>
        <v>Приобретение имущества общего и специального назначения для нужд ООО «АтомЭнергоСбыт Бизнес» филиал «АтомЭнергоСбыт» Хакасия</v>
      </c>
      <c r="C17" s="116"/>
      <c r="D17" s="95">
        <f aca="true" t="shared" si="1" ref="D17:T17">SUM(D18:D18)</f>
        <v>0.214323</v>
      </c>
      <c r="E17" s="95">
        <f t="shared" si="1"/>
        <v>0</v>
      </c>
      <c r="F17" s="95">
        <f t="shared" si="1"/>
        <v>0.214323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95">
        <f t="shared" si="1"/>
        <v>0</v>
      </c>
      <c r="K17" s="95">
        <f t="shared" si="1"/>
        <v>0</v>
      </c>
      <c r="L17" s="95">
        <f t="shared" si="1"/>
        <v>0</v>
      </c>
      <c r="M17" s="95">
        <f t="shared" si="1"/>
        <v>0</v>
      </c>
      <c r="N17" s="95">
        <f t="shared" si="1"/>
        <v>0.214323</v>
      </c>
      <c r="O17" s="95">
        <f t="shared" si="1"/>
        <v>0</v>
      </c>
      <c r="P17" s="95">
        <f t="shared" si="1"/>
        <v>0</v>
      </c>
      <c r="Q17" s="95">
        <f t="shared" si="1"/>
        <v>0</v>
      </c>
      <c r="R17" s="95">
        <f t="shared" si="1"/>
        <v>0</v>
      </c>
      <c r="S17" s="95">
        <f t="shared" si="1"/>
        <v>0</v>
      </c>
      <c r="T17" s="95">
        <f t="shared" si="1"/>
        <v>0.214323</v>
      </c>
      <c r="U17" s="59"/>
      <c r="V17" s="59"/>
    </row>
    <row r="18" spans="1:22" ht="43.5" customHeight="1">
      <c r="A18" s="96" t="str">
        <f>'прил.3'!A17</f>
        <v>1.1</v>
      </c>
      <c r="B18" s="117" t="str">
        <f>'прил.3'!B17</f>
        <v>Терминал электронной очереди + монтаж</v>
      </c>
      <c r="C18" s="117" t="str">
        <f>'прил.3'!C17</f>
        <v>N_REK_OMTO_TERM</v>
      </c>
      <c r="D18" s="96">
        <f>'прил.1'!I15/1.2</f>
        <v>0.214323</v>
      </c>
      <c r="E18" s="96">
        <v>0</v>
      </c>
      <c r="F18" s="96">
        <f aca="true" t="shared" si="2" ref="F18:F24">N18</f>
        <v>0.214323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f>'прил.2'!N15</f>
        <v>0.214323</v>
      </c>
      <c r="O18" s="96">
        <v>0</v>
      </c>
      <c r="P18" s="96">
        <f>'прил.2'!O15</f>
        <v>0</v>
      </c>
      <c r="Q18" s="96">
        <v>0</v>
      </c>
      <c r="R18" s="96">
        <f>'прил.2'!P15</f>
        <v>0</v>
      </c>
      <c r="S18" s="96">
        <v>0</v>
      </c>
      <c r="T18" s="96">
        <f aca="true" t="shared" si="3" ref="T18:T23">N18+P18+R18+L18+J18+H18</f>
        <v>0.214323</v>
      </c>
      <c r="V18" s="73"/>
    </row>
    <row r="19" spans="1:20" ht="39" customHeight="1">
      <c r="A19" s="118">
        <f>'прил.3'!A18</f>
        <v>2</v>
      </c>
      <c r="B19" s="116" t="str">
        <f>'прил.3'!B18</f>
        <v>Приобретение ИТ-имущества для нужд ООО «АтомЭнергоСбыт Бизнес» филиал «АтомЭнергоСбыт» Хакасия</v>
      </c>
      <c r="C19" s="95"/>
      <c r="D19" s="95">
        <f aca="true" t="shared" si="4" ref="D19:T19">SUM(D20:D24)</f>
        <v>5.232573466666667</v>
      </c>
      <c r="E19" s="95">
        <f t="shared" si="4"/>
        <v>0</v>
      </c>
      <c r="F19" s="95">
        <f t="shared" si="4"/>
        <v>0.7134625137375</v>
      </c>
      <c r="G19" s="95">
        <f t="shared" si="4"/>
        <v>0</v>
      </c>
      <c r="H19" s="95">
        <f t="shared" si="4"/>
        <v>0</v>
      </c>
      <c r="I19" s="95">
        <f t="shared" si="4"/>
        <v>0</v>
      </c>
      <c r="J19" s="95">
        <f t="shared" si="4"/>
        <v>0</v>
      </c>
      <c r="K19" s="95">
        <f t="shared" si="4"/>
        <v>0</v>
      </c>
      <c r="L19" s="95">
        <f t="shared" si="4"/>
        <v>0</v>
      </c>
      <c r="M19" s="95">
        <f t="shared" si="4"/>
        <v>0</v>
      </c>
      <c r="N19" s="95">
        <f t="shared" si="4"/>
        <v>0.7134625137375</v>
      </c>
      <c r="O19" s="95">
        <f t="shared" si="4"/>
        <v>0</v>
      </c>
      <c r="P19" s="95">
        <f t="shared" si="4"/>
        <v>2.090701410274268</v>
      </c>
      <c r="Q19" s="95">
        <f t="shared" si="4"/>
        <v>0</v>
      </c>
      <c r="R19" s="95">
        <f t="shared" si="4"/>
        <v>2.4284095381679656</v>
      </c>
      <c r="S19" s="95">
        <f t="shared" si="4"/>
        <v>0</v>
      </c>
      <c r="T19" s="95">
        <f t="shared" si="4"/>
        <v>5.232573462179733</v>
      </c>
    </row>
    <row r="20" spans="1:20" ht="25.5" customHeight="1">
      <c r="A20" s="96" t="str">
        <f>'прил.3'!A19</f>
        <v>2.1</v>
      </c>
      <c r="B20" s="117" t="str">
        <f>'прил.3'!B19</f>
        <v>Многофункциональные устройства</v>
      </c>
      <c r="C20" s="117" t="str">
        <f>'прил.3'!C19</f>
        <v>N_REK_IT_MFU</v>
      </c>
      <c r="D20" s="96">
        <f>'прил.1'!I17/1.2</f>
        <v>0.8104276333333333</v>
      </c>
      <c r="E20" s="96">
        <v>0</v>
      </c>
      <c r="F20" s="96">
        <f t="shared" si="2"/>
        <v>0.39292550000000004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f>'прил.2'!N17</f>
        <v>0.39292550000000004</v>
      </c>
      <c r="O20" s="96">
        <v>0</v>
      </c>
      <c r="P20" s="96">
        <f>'прил.2'!O17</f>
        <v>0.204647975</v>
      </c>
      <c r="Q20" s="96">
        <v>0</v>
      </c>
      <c r="R20" s="96">
        <f>'прил.2'!P17</f>
        <v>0.21285415833333335</v>
      </c>
      <c r="S20" s="96">
        <v>0</v>
      </c>
      <c r="T20" s="96">
        <f t="shared" si="3"/>
        <v>0.8104276333333333</v>
      </c>
    </row>
    <row r="21" spans="1:20" ht="15.75">
      <c r="A21" s="96" t="str">
        <f>'прил.3'!A20</f>
        <v>2.2</v>
      </c>
      <c r="B21" s="117" t="str">
        <f>'прил.3'!B20</f>
        <v>KVM переключатель</v>
      </c>
      <c r="C21" s="117" t="str">
        <f>'прил.3'!C20</f>
        <v>N_REK_IT_KVM</v>
      </c>
      <c r="D21" s="96">
        <f>'прил.1'!I18/1.2</f>
        <v>0.44860588333333334</v>
      </c>
      <c r="E21" s="96">
        <v>0</v>
      </c>
      <c r="F21" s="96">
        <f t="shared" si="2"/>
        <v>0.219725725625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f>'прил.2'!N18</f>
        <v>0.219725725625</v>
      </c>
      <c r="O21" s="96">
        <v>0</v>
      </c>
      <c r="P21" s="96">
        <f>'прил.2'!O18</f>
        <v>0.22888015853171434</v>
      </c>
      <c r="Q21" s="96">
        <v>0</v>
      </c>
      <c r="R21" s="96">
        <f>'прил.2'!P18</f>
        <v>0</v>
      </c>
      <c r="S21" s="96">
        <v>0</v>
      </c>
      <c r="T21" s="96">
        <f t="shared" si="3"/>
        <v>0.4486058841567143</v>
      </c>
    </row>
    <row r="22" spans="1:20" ht="15.75">
      <c r="A22" s="96" t="str">
        <f>'прил.3'!A21</f>
        <v>2.3</v>
      </c>
      <c r="B22" s="117" t="str">
        <f>'прил.3'!B21</f>
        <v>Потоковый сканер документов</v>
      </c>
      <c r="C22" s="117" t="str">
        <f>'прил.3'!C21</f>
        <v>N_REK_IT_SCAN</v>
      </c>
      <c r="D22" s="96">
        <f>'прил.1'!I19/1.2</f>
        <v>0.3150449166666667</v>
      </c>
      <c r="E22" s="96">
        <v>0</v>
      </c>
      <c r="F22" s="96">
        <f t="shared" si="2"/>
        <v>0.1008112881125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f>'прил.2'!N19</f>
        <v>0.1008112881125</v>
      </c>
      <c r="O22" s="96">
        <v>0</v>
      </c>
      <c r="P22" s="96">
        <f>'прил.2'!O19</f>
        <v>0.10501138880913109</v>
      </c>
      <c r="Q22" s="96">
        <v>0</v>
      </c>
      <c r="R22" s="96">
        <f>'прил.2'!P19</f>
        <v>0.10922224048898845</v>
      </c>
      <c r="S22" s="96">
        <v>0</v>
      </c>
      <c r="T22" s="96">
        <f t="shared" si="3"/>
        <v>0.3150449174106195</v>
      </c>
    </row>
    <row r="23" spans="1:20" ht="24.75" customHeight="1">
      <c r="A23" s="96" t="str">
        <f>'прил.3'!A22</f>
        <v>2.4</v>
      </c>
      <c r="B23" s="117" t="str">
        <f>'прил.3'!B22</f>
        <v>Рабочие станции (ПК+монитор)</v>
      </c>
      <c r="C23" s="117" t="str">
        <f>'прил.3'!C22</f>
        <v>N_REK_IT_PK</v>
      </c>
      <c r="D23" s="96">
        <f>'прил.1'!I20/1.2</f>
        <v>2.0902959</v>
      </c>
      <c r="E23" s="96">
        <v>0</v>
      </c>
      <c r="F23" s="96">
        <f t="shared" si="2"/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f>'прил.2'!N20</f>
        <v>0</v>
      </c>
      <c r="O23" s="96">
        <v>0</v>
      </c>
      <c r="P23" s="96">
        <f>'прил.2'!O20</f>
        <v>1.5521618879334227</v>
      </c>
      <c r="Q23" s="96">
        <v>0</v>
      </c>
      <c r="R23" s="96">
        <f>'прил.2'!P20</f>
        <v>0.5381340091592217</v>
      </c>
      <c r="S23" s="96">
        <v>0</v>
      </c>
      <c r="T23" s="96">
        <f t="shared" si="3"/>
        <v>2.0902958970926444</v>
      </c>
    </row>
    <row r="24" spans="1:20" ht="15.75">
      <c r="A24" s="96" t="str">
        <f>'прил.3'!A23</f>
        <v>2.5</v>
      </c>
      <c r="B24" s="117" t="str">
        <f>'прил.3'!B23</f>
        <v>Серверы</v>
      </c>
      <c r="C24" s="117" t="str">
        <f>'прил.3'!C23</f>
        <v>N_REK_IT_SERV</v>
      </c>
      <c r="D24" s="96">
        <f>'прил.1'!I21/1.2</f>
        <v>1.5681991333333334</v>
      </c>
      <c r="E24" s="96">
        <v>0</v>
      </c>
      <c r="F24" s="96">
        <f t="shared" si="2"/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>'прил.2'!N21</f>
        <v>0</v>
      </c>
      <c r="O24" s="96">
        <v>0</v>
      </c>
      <c r="P24" s="96">
        <f>'прил.2'!O21</f>
        <v>0</v>
      </c>
      <c r="Q24" s="96">
        <v>0</v>
      </c>
      <c r="R24" s="96">
        <f>'прил.2'!P21</f>
        <v>1.568199130186422</v>
      </c>
      <c r="S24" s="96">
        <v>0</v>
      </c>
      <c r="T24" s="96">
        <f>N24+P24+R24+L24+J24+H24</f>
        <v>1.568199130186422</v>
      </c>
    </row>
    <row r="25" spans="1:20" ht="31.5">
      <c r="A25" s="118">
        <f>'прил.3'!A24</f>
        <v>3</v>
      </c>
      <c r="B25" s="116" t="str">
        <f>'прил.3'!B24</f>
        <v>Оборудование многоквартирных жилых домов интеллектуальной системой учета в целях реализации 522-ФЗ</v>
      </c>
      <c r="C25" s="95"/>
      <c r="D25" s="95">
        <f>'прил.1'!I22/1.2</f>
        <v>226.47177401666667</v>
      </c>
      <c r="E25" s="95">
        <v>0</v>
      </c>
      <c r="F25" s="95">
        <f>'прил.2'!N22</f>
        <v>126.42833303333333</v>
      </c>
      <c r="G25" s="95">
        <v>0</v>
      </c>
      <c r="H25" s="95">
        <v>0</v>
      </c>
      <c r="I25" s="95">
        <v>0</v>
      </c>
      <c r="J25" s="95">
        <f>J26</f>
        <v>0</v>
      </c>
      <c r="K25" s="95">
        <v>0</v>
      </c>
      <c r="L25" s="95">
        <f>L26</f>
        <v>0</v>
      </c>
      <c r="M25" s="95">
        <v>0</v>
      </c>
      <c r="N25" s="95">
        <f>N26</f>
        <v>0</v>
      </c>
      <c r="O25" s="95">
        <v>0</v>
      </c>
      <c r="P25" s="95">
        <f>'прил.2'!O22</f>
        <v>53.62958435833334</v>
      </c>
      <c r="Q25" s="95">
        <v>0</v>
      </c>
      <c r="R25" s="95">
        <f>'прил.2'!P22</f>
        <v>46.41385662500001</v>
      </c>
      <c r="S25" s="95">
        <v>0</v>
      </c>
      <c r="T25" s="95">
        <f>F25+P25+R25</f>
        <v>226.4717740166667</v>
      </c>
    </row>
    <row r="26" spans="1:20" ht="31.5">
      <c r="A26" s="79" t="str">
        <f>'прил.3'!A25</f>
        <v>3.1</v>
      </c>
      <c r="B26" s="77" t="str">
        <f>'прил.3'!B25</f>
        <v>Оборудование многоквартирных жилых домов интеллектуальной системой учета в целях реализации 522-ФЗ</v>
      </c>
      <c r="C26" s="77" t="str">
        <f>'прил.3'!C25</f>
        <v>N_REK_ISU_01</v>
      </c>
      <c r="D26" s="79">
        <f>'прил.1'!I23/1.2</f>
        <v>226.47177401666667</v>
      </c>
      <c r="E26" s="79">
        <v>0</v>
      </c>
      <c r="F26" s="79">
        <f>'прил.2'!N23</f>
        <v>126.42833303333333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f>'прил.2'!O23</f>
        <v>53.62958435833334</v>
      </c>
      <c r="Q26" s="79">
        <v>0</v>
      </c>
      <c r="R26" s="79">
        <f>'прил.2'!P23</f>
        <v>46.41385662500001</v>
      </c>
      <c r="S26" s="79">
        <v>0</v>
      </c>
      <c r="T26" s="79">
        <f>P26+R26+F26</f>
        <v>226.47177401666667</v>
      </c>
    </row>
    <row r="27" spans="1:20" ht="15.75">
      <c r="A27" s="60"/>
      <c r="B27" s="61"/>
      <c r="C27" s="17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15.75">
      <c r="A28" s="60"/>
      <c r="B28" s="6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2" t="str">
        <f>'прил.3'!P27</f>
        <v>Заместитель Генерального директора -
директор филиала «АтомЭнергоСбыт» Хакасия ООО «АтомЭнергоСбыт Бизнес»                                                                                       Негрич А.И.   
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Q28" s="182"/>
      <c r="R28" s="182"/>
      <c r="S28" s="182"/>
      <c r="T28" s="182"/>
    </row>
    <row r="29" spans="1:20" ht="15.75">
      <c r="A29" s="60"/>
      <c r="B29" s="6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2"/>
      <c r="Q29" s="182"/>
      <c r="R29" s="182"/>
      <c r="S29" s="182"/>
      <c r="T29" s="182"/>
    </row>
    <row r="30" spans="1:20" ht="15.75">
      <c r="A30" s="60"/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2"/>
      <c r="Q30" s="182"/>
      <c r="R30" s="182"/>
      <c r="S30" s="182"/>
      <c r="T30" s="182"/>
    </row>
    <row r="31" spans="1:20" ht="15.75">
      <c r="A31" s="60"/>
      <c r="B31" s="6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2"/>
      <c r="Q31" s="182"/>
      <c r="R31" s="182"/>
      <c r="S31" s="182"/>
      <c r="T31" s="182"/>
    </row>
    <row r="32" spans="1:20" ht="15.75">
      <c r="A32" s="60"/>
      <c r="B32" s="6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2"/>
      <c r="Q32" s="182"/>
      <c r="R32" s="182"/>
      <c r="S32" s="182"/>
      <c r="T32" s="182"/>
    </row>
    <row r="33" spans="1:20" ht="15.75">
      <c r="A33" s="60"/>
      <c r="B33" s="6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75">
      <c r="A34" s="60"/>
      <c r="B34" s="6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.75">
      <c r="A35" s="60"/>
      <c r="B35" s="6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.75">
      <c r="A36" s="60"/>
      <c r="B36" s="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.75">
      <c r="A37" s="60"/>
      <c r="B37" s="6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.75">
      <c r="A38" s="60"/>
      <c r="B38" s="6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.75">
      <c r="A39" s="60"/>
      <c r="B39" s="6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.75">
      <c r="A40" s="60"/>
      <c r="B40" s="6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.75">
      <c r="A41" s="60"/>
      <c r="B41" s="6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.75">
      <c r="A42" s="60"/>
      <c r="B42" s="6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.75">
      <c r="A43" s="60"/>
      <c r="B43" s="6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.75">
      <c r="A44" s="60"/>
      <c r="B44" s="6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.75">
      <c r="A45" s="60"/>
      <c r="B45" s="6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.75">
      <c r="A46" s="60"/>
      <c r="B46" s="6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5.75">
      <c r="A47" s="60"/>
      <c r="B47" s="6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5.75">
      <c r="A48" s="60"/>
      <c r="B48" s="6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5.75">
      <c r="A49" s="60"/>
      <c r="B49" s="6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.75">
      <c r="A50" s="60"/>
      <c r="B50" s="6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5.75">
      <c r="A51" s="60"/>
      <c r="B51" s="6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5.75">
      <c r="A52" s="60"/>
      <c r="B52" s="6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.75">
      <c r="A53" s="60"/>
      <c r="B53" s="6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5.75">
      <c r="A54" s="60"/>
      <c r="B54" s="6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.75">
      <c r="A55" s="60"/>
      <c r="B55" s="6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5.75">
      <c r="A56" s="60"/>
      <c r="B56" s="6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5.75">
      <c r="A57" s="60"/>
      <c r="B57" s="6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5.75">
      <c r="A58" s="60"/>
      <c r="B58" s="6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5.75">
      <c r="A59" s="60"/>
      <c r="B59" s="6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5.75">
      <c r="A60" s="60"/>
      <c r="B60" s="6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15.75">
      <c r="A61" s="60"/>
      <c r="B61" s="6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15.75">
      <c r="A62" s="60"/>
      <c r="B62" s="61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5.75">
      <c r="A63" s="60"/>
      <c r="B63" s="6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5.75">
      <c r="A64" s="60"/>
      <c r="B64" s="6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5.75">
      <c r="A65" s="60"/>
      <c r="B65" s="6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5.75">
      <c r="A66" s="60"/>
      <c r="B66" s="6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5.75">
      <c r="A67" s="60"/>
      <c r="B67" s="6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5.75">
      <c r="A68" s="60"/>
      <c r="B68" s="61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70" spans="1:20" ht="15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</row>
  </sheetData>
  <sheetProtection/>
  <mergeCells count="29">
    <mergeCell ref="S12:T12"/>
    <mergeCell ref="A70:T70"/>
    <mergeCell ref="C10:C14"/>
    <mergeCell ref="D10:D12"/>
    <mergeCell ref="E11:F11"/>
    <mergeCell ref="O11:P11"/>
    <mergeCell ref="E10:T10"/>
    <mergeCell ref="D13:D14"/>
    <mergeCell ref="B10:B14"/>
    <mergeCell ref="P28:T32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6"/>
  <sheetViews>
    <sheetView view="pageBreakPreview" zoomScale="70" zoomScaleNormal="70" zoomScaleSheetLayoutView="70" zoomScalePageLayoutView="0" workbookViewId="0" topLeftCell="A1">
      <selection activeCell="E17" sqref="E17"/>
    </sheetView>
  </sheetViews>
  <sheetFormatPr defaultColWidth="9.875" defaultRowHeight="12.75"/>
  <cols>
    <col min="1" max="1" width="10.125" style="40" customWidth="1"/>
    <col min="2" max="2" width="89.00390625" style="47" customWidth="1"/>
    <col min="3" max="3" width="18.625" style="38" customWidth="1"/>
    <col min="4" max="5" width="19.00390625" style="38" customWidth="1"/>
    <col min="6" max="6" width="20.25390625" style="38" customWidth="1"/>
    <col min="7" max="7" width="23.75390625" style="38" customWidth="1"/>
    <col min="8" max="8" width="11.00390625" style="38" customWidth="1"/>
    <col min="9" max="249" width="10.25390625" style="38" customWidth="1"/>
    <col min="250" max="250" width="10.125" style="38" customWidth="1"/>
    <col min="251" max="251" width="83.125" style="38" customWidth="1"/>
    <col min="252" max="252" width="12.25390625" style="38" customWidth="1"/>
    <col min="253" max="253" width="9.875" style="38" customWidth="1"/>
    <col min="254" max="16384" width="9.875" style="75" customWidth="1"/>
  </cols>
  <sheetData>
    <row r="1" spans="1:45" ht="18.75">
      <c r="A1" s="1"/>
      <c r="B1" s="1"/>
      <c r="C1" s="1"/>
      <c r="D1" s="1"/>
      <c r="E1" s="1"/>
      <c r="F1" s="2" t="s">
        <v>119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</row>
    <row r="2" spans="1:45" ht="18.75">
      <c r="A2" s="1"/>
      <c r="B2" s="1"/>
      <c r="C2" s="1"/>
      <c r="D2" s="1"/>
      <c r="E2" s="1"/>
      <c r="F2" s="145" t="s">
        <v>216</v>
      </c>
      <c r="G2" s="144"/>
      <c r="H2" s="144"/>
      <c r="I2" s="144"/>
      <c r="J2" s="1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S2" s="1"/>
    </row>
    <row r="3" spans="1:45" ht="18.75" customHeight="1">
      <c r="A3" s="1"/>
      <c r="B3" s="1"/>
      <c r="C3" s="183" t="s">
        <v>217</v>
      </c>
      <c r="D3" s="183"/>
      <c r="E3" s="183"/>
      <c r="F3" s="18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  <c r="AO3" s="1"/>
      <c r="AP3" s="1"/>
      <c r="AQ3" s="1"/>
      <c r="AR3" s="1"/>
      <c r="AS3" s="1"/>
    </row>
    <row r="4" spans="1:45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  <c r="AO4" s="1"/>
      <c r="AP4" s="1"/>
      <c r="AQ4" s="1"/>
      <c r="AR4" s="1"/>
      <c r="AS4" s="1"/>
    </row>
    <row r="5" spans="1:45" ht="15.75">
      <c r="A5" s="190" t="s">
        <v>21</v>
      </c>
      <c r="B5" s="190"/>
      <c r="C5" s="190"/>
      <c r="D5" s="190"/>
      <c r="E5" s="190"/>
      <c r="F5" s="19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</row>
    <row r="6" spans="1:45" ht="15.75">
      <c r="A6" s="191" t="s">
        <v>120</v>
      </c>
      <c r="B6" s="191"/>
      <c r="C6" s="191"/>
      <c r="D6" s="191"/>
      <c r="E6" s="191"/>
      <c r="F6" s="19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1"/>
      <c r="AN6" s="1"/>
      <c r="AO6" s="1"/>
      <c r="AP6" s="1"/>
      <c r="AQ6" s="1"/>
      <c r="AR6" s="1"/>
      <c r="AS6" s="1"/>
    </row>
    <row r="7" spans="1:6" ht="22.5">
      <c r="A7" s="192"/>
      <c r="B7" s="192"/>
      <c r="C7" s="192"/>
      <c r="D7" s="192"/>
      <c r="E7" s="192"/>
      <c r="F7" s="192"/>
    </row>
    <row r="8" spans="1:6" ht="18.75">
      <c r="A8" s="193" t="str">
        <f>'прил.4'!A7</f>
        <v> Филиал «АтомЭнергоСбыт» Хакасия ООО «АтомЭнергоСбыт Бизнес»</v>
      </c>
      <c r="B8" s="193"/>
      <c r="C8" s="193"/>
      <c r="D8" s="193"/>
      <c r="E8" s="193"/>
      <c r="F8" s="193"/>
    </row>
    <row r="9" spans="1:6" ht="15.75">
      <c r="A9" s="194" t="s">
        <v>2</v>
      </c>
      <c r="B9" s="194"/>
      <c r="C9" s="194"/>
      <c r="D9" s="194"/>
      <c r="E9" s="194"/>
      <c r="F9" s="194"/>
    </row>
    <row r="10" spans="1:37" ht="18.75">
      <c r="A10" s="154" t="s">
        <v>193</v>
      </c>
      <c r="B10" s="154"/>
      <c r="C10" s="154"/>
      <c r="D10" s="154"/>
      <c r="E10" s="154"/>
      <c r="F10" s="154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ht="18.75">
      <c r="A11" s="195"/>
      <c r="B11" s="195"/>
      <c r="C11" s="195"/>
      <c r="D11" s="195"/>
      <c r="E11" s="195"/>
      <c r="F11" s="19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6" ht="16.5" thickBot="1">
      <c r="A12" s="38"/>
      <c r="B12" s="38"/>
      <c r="F12" s="120" t="s">
        <v>22</v>
      </c>
    </row>
    <row r="13" spans="1:6" ht="15.75">
      <c r="A13" s="184" t="s">
        <v>23</v>
      </c>
      <c r="B13" s="186" t="s">
        <v>24</v>
      </c>
      <c r="C13" s="42" t="s">
        <v>114</v>
      </c>
      <c r="D13" s="51" t="s">
        <v>115</v>
      </c>
      <c r="E13" s="51" t="s">
        <v>194</v>
      </c>
      <c r="F13" s="119" t="s">
        <v>25</v>
      </c>
    </row>
    <row r="14" spans="1:6" ht="15.75">
      <c r="A14" s="185"/>
      <c r="B14" s="187"/>
      <c r="C14" s="43" t="s">
        <v>9</v>
      </c>
      <c r="D14" s="43" t="s">
        <v>9</v>
      </c>
      <c r="E14" s="43" t="s">
        <v>9</v>
      </c>
      <c r="F14" s="43" t="s">
        <v>9</v>
      </c>
    </row>
    <row r="15" spans="1:6" ht="15.75">
      <c r="A15" s="44">
        <v>1</v>
      </c>
      <c r="B15" s="45">
        <v>2</v>
      </c>
      <c r="C15" s="46" t="s">
        <v>121</v>
      </c>
      <c r="D15" s="46" t="s">
        <v>26</v>
      </c>
      <c r="E15" s="45">
        <v>5</v>
      </c>
      <c r="F15" s="46" t="s">
        <v>195</v>
      </c>
    </row>
    <row r="16" spans="1:253" s="99" customFormat="1" ht="15.75">
      <c r="A16" s="188" t="s">
        <v>27</v>
      </c>
      <c r="B16" s="189"/>
      <c r="C16" s="136">
        <f>C17+C58</f>
        <v>152.82734225648517</v>
      </c>
      <c r="D16" s="136">
        <f>D17+D58</f>
        <v>66.86434292232912</v>
      </c>
      <c r="E16" s="136">
        <f>E17+E58</f>
        <v>58.610719395801596</v>
      </c>
      <c r="F16" s="136">
        <f>C16+D16+E16</f>
        <v>278.3024045746159</v>
      </c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</row>
    <row r="17" spans="1:253" s="99" customFormat="1" ht="15.75">
      <c r="A17" s="100" t="s">
        <v>28</v>
      </c>
      <c r="B17" s="101" t="s">
        <v>29</v>
      </c>
      <c r="C17" s="136">
        <f>C18+C37+C55+C56</f>
        <v>152.82734225648517</v>
      </c>
      <c r="D17" s="136">
        <f>D18+D37+D55+D56</f>
        <v>66.86434292232912</v>
      </c>
      <c r="E17" s="136">
        <f>E18+E37+E55+E56</f>
        <v>58.610719395801596</v>
      </c>
      <c r="F17" s="136">
        <f>C17+D17+E17</f>
        <v>278.3024045746159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</row>
    <row r="18" spans="1:253" s="99" customFormat="1" ht="15.75">
      <c r="A18" s="100" t="s">
        <v>30</v>
      </c>
      <c r="B18" s="102" t="s">
        <v>31</v>
      </c>
      <c r="C18" s="136">
        <f>C27</f>
        <v>121.61482738998768</v>
      </c>
      <c r="D18" s="136">
        <f>D27</f>
        <v>39.8086792339243</v>
      </c>
      <c r="E18" s="136">
        <f>E27</f>
        <v>27.2039218382544</v>
      </c>
      <c r="F18" s="136">
        <f>C18+D18+E18</f>
        <v>188.62742846216636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</row>
    <row r="19" spans="1:253" s="99" customFormat="1" ht="15.75">
      <c r="A19" s="100" t="s">
        <v>32</v>
      </c>
      <c r="B19" s="103" t="s">
        <v>122</v>
      </c>
      <c r="C19" s="137"/>
      <c r="D19" s="137"/>
      <c r="E19" s="137"/>
      <c r="F19" s="136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</row>
    <row r="20" spans="1:253" s="99" customFormat="1" ht="15.75">
      <c r="A20" s="100" t="s">
        <v>123</v>
      </c>
      <c r="B20" s="104" t="s">
        <v>124</v>
      </c>
      <c r="C20" s="137"/>
      <c r="D20" s="137"/>
      <c r="E20" s="137"/>
      <c r="F20" s="136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</row>
    <row r="21" spans="1:253" s="99" customFormat="1" ht="15.75">
      <c r="A21" s="100" t="s">
        <v>125</v>
      </c>
      <c r="B21" s="104" t="s">
        <v>126</v>
      </c>
      <c r="C21" s="137"/>
      <c r="D21" s="137"/>
      <c r="E21" s="137"/>
      <c r="F21" s="136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</row>
    <row r="22" spans="1:253" s="99" customFormat="1" ht="15.75">
      <c r="A22" s="100" t="s">
        <v>127</v>
      </c>
      <c r="B22" s="104" t="s">
        <v>128</v>
      </c>
      <c r="C22" s="137"/>
      <c r="D22" s="137"/>
      <c r="E22" s="137"/>
      <c r="F22" s="136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</row>
    <row r="23" spans="1:253" s="99" customFormat="1" ht="15.75">
      <c r="A23" s="100" t="s">
        <v>129</v>
      </c>
      <c r="B23" s="104" t="s">
        <v>130</v>
      </c>
      <c r="C23" s="137"/>
      <c r="D23" s="137"/>
      <c r="E23" s="137"/>
      <c r="F23" s="136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</row>
    <row r="24" spans="1:253" s="99" customFormat="1" ht="15.75">
      <c r="A24" s="100" t="s">
        <v>131</v>
      </c>
      <c r="B24" s="104" t="s">
        <v>132</v>
      </c>
      <c r="C24" s="137"/>
      <c r="D24" s="137"/>
      <c r="E24" s="137"/>
      <c r="F24" s="136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</row>
    <row r="25" spans="1:253" s="99" customFormat="1" ht="31.5">
      <c r="A25" s="100" t="s">
        <v>133</v>
      </c>
      <c r="B25" s="104" t="s">
        <v>134</v>
      </c>
      <c r="C25" s="137"/>
      <c r="D25" s="137"/>
      <c r="E25" s="137"/>
      <c r="F25" s="136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</row>
    <row r="26" spans="1:253" s="99" customFormat="1" ht="15.75">
      <c r="A26" s="100" t="s">
        <v>135</v>
      </c>
      <c r="B26" s="104" t="s">
        <v>136</v>
      </c>
      <c r="C26" s="137"/>
      <c r="D26" s="137"/>
      <c r="E26" s="137"/>
      <c r="F26" s="136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</row>
    <row r="27" spans="1:253" s="99" customFormat="1" ht="15.75">
      <c r="A27" s="100" t="s">
        <v>137</v>
      </c>
      <c r="B27" s="104" t="s">
        <v>138</v>
      </c>
      <c r="C27" s="137">
        <f>127.356118547071-C37</f>
        <v>121.61482738998768</v>
      </c>
      <c r="D27" s="137">
        <f>55.7202857686076-D37</f>
        <v>39.8086792339243</v>
      </c>
      <c r="E27" s="137">
        <f>48.842266163168-E37</f>
        <v>27.2039218382544</v>
      </c>
      <c r="F27" s="136">
        <f>C27+D27+E27</f>
        <v>188.62742846216636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</row>
    <row r="28" spans="1:253" s="99" customFormat="1" ht="15.75">
      <c r="A28" s="100" t="s">
        <v>139</v>
      </c>
      <c r="B28" s="104" t="s">
        <v>140</v>
      </c>
      <c r="C28" s="137"/>
      <c r="D28" s="137"/>
      <c r="E28" s="137"/>
      <c r="F28" s="136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</row>
    <row r="29" spans="1:253" s="99" customFormat="1" ht="31.5">
      <c r="A29" s="100" t="s">
        <v>141</v>
      </c>
      <c r="B29" s="104" t="s">
        <v>142</v>
      </c>
      <c r="C29" s="137"/>
      <c r="D29" s="137"/>
      <c r="E29" s="137"/>
      <c r="F29" s="136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</row>
    <row r="30" spans="1:253" s="99" customFormat="1" ht="15.75">
      <c r="A30" s="100" t="s">
        <v>143</v>
      </c>
      <c r="B30" s="104" t="s">
        <v>144</v>
      </c>
      <c r="C30" s="137"/>
      <c r="D30" s="137"/>
      <c r="E30" s="137"/>
      <c r="F30" s="136"/>
      <c r="G30" s="105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</row>
    <row r="31" spans="1:253" s="99" customFormat="1" ht="15.75">
      <c r="A31" s="100" t="s">
        <v>145</v>
      </c>
      <c r="B31" s="104" t="s">
        <v>146</v>
      </c>
      <c r="C31" s="137"/>
      <c r="D31" s="137"/>
      <c r="E31" s="137"/>
      <c r="F31" s="136"/>
      <c r="G31" s="105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</row>
    <row r="32" spans="1:253" s="99" customFormat="1" ht="31.5">
      <c r="A32" s="100" t="s">
        <v>33</v>
      </c>
      <c r="B32" s="103" t="s">
        <v>147</v>
      </c>
      <c r="C32" s="137"/>
      <c r="D32" s="137"/>
      <c r="E32" s="137"/>
      <c r="F32" s="137"/>
      <c r="G32" s="105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</row>
    <row r="33" spans="1:253" s="99" customFormat="1" ht="15.75">
      <c r="A33" s="100" t="s">
        <v>34</v>
      </c>
      <c r="B33" s="103" t="s">
        <v>148</v>
      </c>
      <c r="C33" s="137"/>
      <c r="D33" s="137"/>
      <c r="E33" s="137"/>
      <c r="F33" s="136"/>
      <c r="G33" s="105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1:253" s="99" customFormat="1" ht="31.5">
      <c r="A34" s="100" t="s">
        <v>149</v>
      </c>
      <c r="B34" s="104" t="s">
        <v>150</v>
      </c>
      <c r="C34" s="137"/>
      <c r="D34" s="137"/>
      <c r="E34" s="137"/>
      <c r="F34" s="136"/>
      <c r="G34" s="105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1:253" s="99" customFormat="1" ht="15.75">
      <c r="A35" s="100" t="s">
        <v>151</v>
      </c>
      <c r="B35" s="104" t="s">
        <v>152</v>
      </c>
      <c r="C35" s="137"/>
      <c r="D35" s="137"/>
      <c r="E35" s="137"/>
      <c r="F35" s="136"/>
      <c r="G35" s="105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1:253" s="99" customFormat="1" ht="15.75">
      <c r="A36" s="100" t="s">
        <v>153</v>
      </c>
      <c r="B36" s="103" t="s">
        <v>35</v>
      </c>
      <c r="C36" s="137"/>
      <c r="D36" s="137"/>
      <c r="E36" s="137"/>
      <c r="F36" s="136"/>
      <c r="G36" s="105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</row>
    <row r="37" spans="1:253" s="99" customFormat="1" ht="15.75">
      <c r="A37" s="100" t="s">
        <v>36</v>
      </c>
      <c r="B37" s="103" t="s">
        <v>37</v>
      </c>
      <c r="C37" s="136">
        <f>C38+C46+C47</f>
        <v>5.741291157083324</v>
      </c>
      <c r="D37" s="136">
        <f>D38+D46+D47</f>
        <v>15.9116065346833</v>
      </c>
      <c r="E37" s="136">
        <f>E38+E46+E47</f>
        <v>21.6383443249136</v>
      </c>
      <c r="F37" s="136">
        <f>C37+D37+E37</f>
        <v>43.29124201668022</v>
      </c>
      <c r="G37" s="105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</row>
    <row r="38" spans="1:253" s="99" customFormat="1" ht="15.75">
      <c r="A38" s="100" t="s">
        <v>38</v>
      </c>
      <c r="B38" s="103" t="s">
        <v>154</v>
      </c>
      <c r="C38" s="136">
        <f>C43</f>
        <v>5.68946446874999</v>
      </c>
      <c r="D38" s="136">
        <f>D43</f>
        <v>15.9116065346833</v>
      </c>
      <c r="E38" s="136">
        <f>E43</f>
        <v>21.6383443249136</v>
      </c>
      <c r="F38" s="136">
        <f>C38+D38+E38</f>
        <v>43.239415328346894</v>
      </c>
      <c r="G38" s="146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</row>
    <row r="39" spans="1:253" s="99" customFormat="1" ht="15.75">
      <c r="A39" s="100" t="s">
        <v>97</v>
      </c>
      <c r="B39" s="104" t="s">
        <v>155</v>
      </c>
      <c r="C39" s="137"/>
      <c r="D39" s="137"/>
      <c r="E39" s="137"/>
      <c r="F39" s="136"/>
      <c r="G39" s="105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s="99" customFormat="1" ht="15.75">
      <c r="A40" s="100" t="s">
        <v>156</v>
      </c>
      <c r="B40" s="104" t="s">
        <v>157</v>
      </c>
      <c r="C40" s="137"/>
      <c r="D40" s="137"/>
      <c r="E40" s="137"/>
      <c r="F40" s="136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s="99" customFormat="1" ht="15.75">
      <c r="A41" s="100" t="s">
        <v>158</v>
      </c>
      <c r="B41" s="104" t="s">
        <v>159</v>
      </c>
      <c r="C41" s="137"/>
      <c r="D41" s="137"/>
      <c r="E41" s="137"/>
      <c r="F41" s="136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  <row r="42" spans="1:253" s="99" customFormat="1" ht="15.75">
      <c r="A42" s="100" t="s">
        <v>160</v>
      </c>
      <c r="B42" s="104" t="s">
        <v>161</v>
      </c>
      <c r="C42" s="137"/>
      <c r="D42" s="137"/>
      <c r="E42" s="137"/>
      <c r="F42" s="136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</row>
    <row r="43" spans="1:253" s="99" customFormat="1" ht="15.75">
      <c r="A43" s="100" t="s">
        <v>162</v>
      </c>
      <c r="B43" s="104" t="s">
        <v>163</v>
      </c>
      <c r="C43" s="136">
        <v>5.68946446874999</v>
      </c>
      <c r="D43" s="136">
        <v>15.9116065346833</v>
      </c>
      <c r="E43" s="136">
        <v>21.6383443249136</v>
      </c>
      <c r="F43" s="136">
        <f>C43+D43+E43</f>
        <v>43.239415328346894</v>
      </c>
      <c r="G43" s="134"/>
      <c r="H43" s="135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</row>
    <row r="44" spans="1:253" s="99" customFormat="1" ht="15.75">
      <c r="A44" s="100" t="s">
        <v>164</v>
      </c>
      <c r="B44" s="104" t="s">
        <v>140</v>
      </c>
      <c r="C44" s="137"/>
      <c r="D44" s="137"/>
      <c r="E44" s="137"/>
      <c r="F44" s="136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</row>
    <row r="45" spans="1:253" s="99" customFormat="1" ht="31.5">
      <c r="A45" s="100" t="s">
        <v>165</v>
      </c>
      <c r="B45" s="104" t="s">
        <v>166</v>
      </c>
      <c r="C45" s="137"/>
      <c r="D45" s="137"/>
      <c r="E45" s="137"/>
      <c r="F45" s="136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</row>
    <row r="46" spans="1:253" s="99" customFormat="1" ht="15.75">
      <c r="A46" s="100" t="s">
        <v>39</v>
      </c>
      <c r="B46" s="103" t="s">
        <v>167</v>
      </c>
      <c r="C46" s="137">
        <v>0</v>
      </c>
      <c r="D46" s="137">
        <v>0</v>
      </c>
      <c r="E46" s="137">
        <v>0</v>
      </c>
      <c r="F46" s="136">
        <f>C46+D46+E46</f>
        <v>0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</row>
    <row r="47" spans="1:253" s="99" customFormat="1" ht="15.75">
      <c r="A47" s="100" t="s">
        <v>40</v>
      </c>
      <c r="B47" s="103" t="s">
        <v>41</v>
      </c>
      <c r="C47" s="136">
        <f>C52</f>
        <v>0.0518266883333333</v>
      </c>
      <c r="D47" s="136">
        <f>D52</f>
        <v>0</v>
      </c>
      <c r="E47" s="136">
        <f>E52</f>
        <v>0</v>
      </c>
      <c r="F47" s="136">
        <f>C47+D47+E47</f>
        <v>0.0518266883333333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</row>
    <row r="48" spans="1:253" s="99" customFormat="1" ht="15.75">
      <c r="A48" s="100" t="s">
        <v>98</v>
      </c>
      <c r="B48" s="104" t="s">
        <v>155</v>
      </c>
      <c r="C48" s="137"/>
      <c r="D48" s="137"/>
      <c r="E48" s="137"/>
      <c r="F48" s="136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</row>
    <row r="49" spans="1:253" s="99" customFormat="1" ht="15.75">
      <c r="A49" s="100" t="s">
        <v>168</v>
      </c>
      <c r="B49" s="104" t="s">
        <v>157</v>
      </c>
      <c r="C49" s="137"/>
      <c r="D49" s="137"/>
      <c r="E49" s="137"/>
      <c r="F49" s="136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</row>
    <row r="50" spans="1:253" s="99" customFormat="1" ht="15.75">
      <c r="A50" s="100" t="s">
        <v>169</v>
      </c>
      <c r="B50" s="104" t="s">
        <v>159</v>
      </c>
      <c r="C50" s="137"/>
      <c r="D50" s="137"/>
      <c r="E50" s="137"/>
      <c r="F50" s="136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</row>
    <row r="51" spans="1:253" s="99" customFormat="1" ht="15.75">
      <c r="A51" s="100" t="s">
        <v>170</v>
      </c>
      <c r="B51" s="104" t="s">
        <v>161</v>
      </c>
      <c r="C51" s="137"/>
      <c r="D51" s="137"/>
      <c r="E51" s="137"/>
      <c r="F51" s="136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</row>
    <row r="52" spans="1:253" s="99" customFormat="1" ht="15.75">
      <c r="A52" s="100" t="s">
        <v>171</v>
      </c>
      <c r="B52" s="104" t="s">
        <v>163</v>
      </c>
      <c r="C52" s="137">
        <v>0.0518266883333333</v>
      </c>
      <c r="D52" s="137">
        <v>0</v>
      </c>
      <c r="E52" s="137">
        <v>0</v>
      </c>
      <c r="F52" s="136">
        <f>C52+D52+E52</f>
        <v>0.0518266883333333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</row>
    <row r="53" spans="1:253" s="99" customFormat="1" ht="15.75">
      <c r="A53" s="100" t="s">
        <v>172</v>
      </c>
      <c r="B53" s="104" t="s">
        <v>140</v>
      </c>
      <c r="C53" s="137"/>
      <c r="D53" s="137"/>
      <c r="E53" s="137"/>
      <c r="F53" s="136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</row>
    <row r="54" spans="1:253" s="99" customFormat="1" ht="31.5">
      <c r="A54" s="100" t="s">
        <v>173</v>
      </c>
      <c r="B54" s="104" t="s">
        <v>174</v>
      </c>
      <c r="C54" s="137"/>
      <c r="D54" s="137"/>
      <c r="E54" s="137"/>
      <c r="F54" s="136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</row>
    <row r="55" spans="1:253" s="99" customFormat="1" ht="15.75">
      <c r="A55" s="100" t="s">
        <v>42</v>
      </c>
      <c r="B55" s="102" t="s">
        <v>43</v>
      </c>
      <c r="C55" s="136">
        <v>25.47122370941416</v>
      </c>
      <c r="D55" s="136">
        <v>11.14405715372152</v>
      </c>
      <c r="E55" s="136">
        <v>9.768453232633597</v>
      </c>
      <c r="F55" s="136">
        <f>C55+D55+E55</f>
        <v>46.38373409576928</v>
      </c>
      <c r="G55" s="105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</row>
    <row r="56" spans="1:253" s="99" customFormat="1" ht="15.75">
      <c r="A56" s="100" t="s">
        <v>44</v>
      </c>
      <c r="B56" s="102" t="s">
        <v>45</v>
      </c>
      <c r="C56" s="136">
        <v>0</v>
      </c>
      <c r="D56" s="136">
        <v>0</v>
      </c>
      <c r="E56" s="136">
        <v>0</v>
      </c>
      <c r="F56" s="136">
        <v>0</v>
      </c>
      <c r="G56" s="105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</row>
    <row r="57" spans="1:253" s="99" customFormat="1" ht="18.75">
      <c r="A57" s="100" t="s">
        <v>46</v>
      </c>
      <c r="B57" s="103" t="s">
        <v>175</v>
      </c>
      <c r="C57" s="137"/>
      <c r="D57" s="137"/>
      <c r="E57" s="137"/>
      <c r="F57" s="136"/>
      <c r="G57" s="106"/>
      <c r="H57" s="107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</row>
    <row r="58" spans="1:253" s="99" customFormat="1" ht="15.75">
      <c r="A58" s="100" t="s">
        <v>47</v>
      </c>
      <c r="B58" s="101" t="s">
        <v>48</v>
      </c>
      <c r="C58" s="136">
        <v>0</v>
      </c>
      <c r="D58" s="136">
        <v>0</v>
      </c>
      <c r="E58" s="136">
        <v>0</v>
      </c>
      <c r="F58" s="136">
        <v>0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</row>
    <row r="59" spans="1:253" s="99" customFormat="1" ht="15.75">
      <c r="A59" s="100" t="s">
        <v>49</v>
      </c>
      <c r="B59" s="102" t="s">
        <v>50</v>
      </c>
      <c r="C59" s="137"/>
      <c r="D59" s="137"/>
      <c r="E59" s="137"/>
      <c r="F59" s="136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</row>
    <row r="60" spans="1:253" s="99" customFormat="1" ht="15.75">
      <c r="A60" s="100" t="s">
        <v>51</v>
      </c>
      <c r="B60" s="102" t="s">
        <v>52</v>
      </c>
      <c r="C60" s="137"/>
      <c r="D60" s="137"/>
      <c r="E60" s="137"/>
      <c r="F60" s="136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</row>
    <row r="61" spans="1:253" s="99" customFormat="1" ht="15.75">
      <c r="A61" s="100" t="s">
        <v>53</v>
      </c>
      <c r="B61" s="102" t="s">
        <v>54</v>
      </c>
      <c r="C61" s="137"/>
      <c r="D61" s="137"/>
      <c r="E61" s="137"/>
      <c r="F61" s="136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</row>
    <row r="62" spans="1:253" s="99" customFormat="1" ht="15.75">
      <c r="A62" s="100" t="s">
        <v>55</v>
      </c>
      <c r="B62" s="102" t="s">
        <v>56</v>
      </c>
      <c r="C62" s="137"/>
      <c r="D62" s="137"/>
      <c r="E62" s="137"/>
      <c r="F62" s="136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</row>
    <row r="63" spans="1:253" s="99" customFormat="1" ht="15.75">
      <c r="A63" s="100" t="s">
        <v>57</v>
      </c>
      <c r="B63" s="102" t="s">
        <v>176</v>
      </c>
      <c r="C63" s="136">
        <v>0</v>
      </c>
      <c r="D63" s="136">
        <v>0</v>
      </c>
      <c r="E63" s="136">
        <v>0</v>
      </c>
      <c r="F63" s="136">
        <v>0</v>
      </c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</row>
    <row r="64" spans="1:253" s="99" customFormat="1" ht="15.75">
      <c r="A64" s="100" t="s">
        <v>58</v>
      </c>
      <c r="B64" s="103" t="s">
        <v>177</v>
      </c>
      <c r="C64" s="136">
        <v>0</v>
      </c>
      <c r="D64" s="136">
        <v>0</v>
      </c>
      <c r="E64" s="136">
        <v>0</v>
      </c>
      <c r="F64" s="136">
        <v>0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</row>
    <row r="65" spans="1:253" s="99" customFormat="1" ht="15.75">
      <c r="A65" s="100" t="s">
        <v>59</v>
      </c>
      <c r="B65" s="104" t="s">
        <v>178</v>
      </c>
      <c r="C65" s="137"/>
      <c r="D65" s="137"/>
      <c r="E65" s="137"/>
      <c r="F65" s="136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</row>
    <row r="66" spans="1:253" s="99" customFormat="1" ht="31.5">
      <c r="A66" s="100" t="s">
        <v>60</v>
      </c>
      <c r="B66" s="103" t="s">
        <v>179</v>
      </c>
      <c r="C66" s="136">
        <v>0</v>
      </c>
      <c r="D66" s="136">
        <v>0</v>
      </c>
      <c r="E66" s="136">
        <v>0</v>
      </c>
      <c r="F66" s="136">
        <v>0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</row>
    <row r="67" spans="1:253" s="99" customFormat="1" ht="31.5">
      <c r="A67" s="100" t="s">
        <v>61</v>
      </c>
      <c r="B67" s="104" t="s">
        <v>180</v>
      </c>
      <c r="C67" s="137"/>
      <c r="D67" s="137"/>
      <c r="E67" s="137"/>
      <c r="F67" s="136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</row>
    <row r="68" spans="1:253" s="99" customFormat="1" ht="15.75">
      <c r="A68" s="100" t="s">
        <v>62</v>
      </c>
      <c r="B68" s="102" t="s">
        <v>63</v>
      </c>
      <c r="C68" s="137"/>
      <c r="D68" s="137"/>
      <c r="E68" s="137"/>
      <c r="F68" s="136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</row>
    <row r="69" spans="1:253" s="99" customFormat="1" ht="16.5" thickBot="1">
      <c r="A69" s="108" t="s">
        <v>64</v>
      </c>
      <c r="B69" s="109" t="s">
        <v>65</v>
      </c>
      <c r="C69" s="138"/>
      <c r="D69" s="138"/>
      <c r="E69" s="138"/>
      <c r="F69" s="13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</row>
    <row r="70" spans="1:253" s="99" customFormat="1" ht="15.75">
      <c r="A70" s="110"/>
      <c r="B70" s="111"/>
      <c r="C70" s="140"/>
      <c r="D70" s="140"/>
      <c r="E70" s="140"/>
      <c r="F70" s="141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</row>
    <row r="71" spans="1:253" s="99" customFormat="1" ht="15.75">
      <c r="A71" s="110"/>
      <c r="B71" s="111"/>
      <c r="C71" s="140"/>
      <c r="D71" s="140"/>
      <c r="E71" s="140"/>
      <c r="F71" s="141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</row>
    <row r="72" spans="1:6" ht="115.5" customHeight="1">
      <c r="A72" s="81"/>
      <c r="B72" s="47" t="str">
        <f>'прил.4'!P28</f>
        <v>Заместитель Генерального директора -
директор филиала «АтомЭнергоСбыт» Хакасия ООО «АтомЭнергоСбыт Бизнес»                                                                                       Негрич А.И.   
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C72" s="47"/>
      <c r="D72" s="47"/>
      <c r="E72" s="47"/>
      <c r="F72" s="47"/>
    </row>
    <row r="73" spans="1:253" ht="20.25">
      <c r="A73" s="81"/>
      <c r="B73" s="81"/>
      <c r="C73" s="81"/>
      <c r="D73" s="76"/>
      <c r="E73" s="76"/>
      <c r="F73" s="76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9"/>
      <c r="AH73" s="49"/>
      <c r="AI73" s="49"/>
      <c r="AJ73" s="49"/>
      <c r="AK73" s="1"/>
      <c r="AL73" s="50"/>
      <c r="AM73" s="1"/>
      <c r="AN73" s="1"/>
      <c r="AO73" s="1"/>
      <c r="AP73" s="1"/>
      <c r="AQ73" s="1"/>
      <c r="AR73" s="1"/>
      <c r="AS73" s="1"/>
      <c r="AT73" s="50"/>
      <c r="AU73" s="1"/>
      <c r="AV73" s="1"/>
      <c r="AW73" s="1"/>
      <c r="AX73" s="1"/>
      <c r="AY73" s="1"/>
      <c r="AZ73" s="1"/>
      <c r="BA73" s="1"/>
      <c r="BB73" s="50"/>
      <c r="BC73" s="1"/>
      <c r="BD73" s="1"/>
      <c r="BE73" s="1"/>
      <c r="BF73" s="1"/>
      <c r="BG73" s="1"/>
      <c r="BH73" s="1"/>
      <c r="BI73" s="1"/>
      <c r="BJ73" s="50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75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6" ht="20.25">
      <c r="A74" s="76"/>
      <c r="B74" s="76"/>
      <c r="C74" s="76"/>
      <c r="D74" s="76"/>
      <c r="E74" s="76"/>
      <c r="F74" s="76"/>
    </row>
    <row r="75" spans="1:6" ht="20.25">
      <c r="A75" s="76"/>
      <c r="B75" s="76"/>
      <c r="C75" s="76"/>
      <c r="D75" s="76"/>
      <c r="E75" s="76"/>
      <c r="F75" s="76"/>
    </row>
    <row r="76" spans="1:6" ht="20.25">
      <c r="A76" s="76"/>
      <c r="B76" s="76"/>
      <c r="C76" s="76"/>
      <c r="D76" s="76"/>
      <c r="E76" s="76"/>
      <c r="F76" s="76"/>
    </row>
  </sheetData>
  <sheetProtection/>
  <mergeCells count="11">
    <mergeCell ref="A11:F11"/>
    <mergeCell ref="A10:F10"/>
    <mergeCell ref="C3:F3"/>
    <mergeCell ref="A13:A14"/>
    <mergeCell ref="B13:B14"/>
    <mergeCell ref="A16:B16"/>
    <mergeCell ref="A5:F5"/>
    <mergeCell ref="A6:F6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Муравьева Елена Григорьевна</cp:lastModifiedBy>
  <cp:lastPrinted>2023-10-17T02:57:04Z</cp:lastPrinted>
  <dcterms:created xsi:type="dcterms:W3CDTF">2004-09-19T06:34:55Z</dcterms:created>
  <dcterms:modified xsi:type="dcterms:W3CDTF">2023-10-18T05:19:37Z</dcterms:modified>
  <cp:category/>
  <cp:version/>
  <cp:contentType/>
  <cp:contentStatus/>
</cp:coreProperties>
</file>